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blnas\IBG-Credit Operations\Reports\Consumer\CALCULATORS\"/>
    </mc:Choice>
  </mc:AlternateContent>
  <xr:revisionPtr revIDLastSave="0" documentId="13_ncr:1_{ACB1B9FF-051C-4D51-8B9F-A676CED4A99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Mera Ghar Mera Ashiana 10M, 5%" sheetId="14" r:id="rId1"/>
  </sheets>
  <definedNames>
    <definedName name="_xlnm._FilterDatabase" localSheetId="0" hidden="1">'Mera Ghar Mera Ashiana 10M, 5%'!$K$23:$K$263</definedName>
    <definedName name="Num_Pmt_Per_Year" localSheetId="0">#REF!</definedName>
    <definedName name="Num_Pmt_Per_Yea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" i="14" l="1"/>
  <c r="G20" i="14" l="1"/>
  <c r="E12" i="14"/>
  <c r="E19" i="14"/>
  <c r="E11" i="14"/>
  <c r="E14" i="14"/>
  <c r="K232" i="14"/>
  <c r="K223" i="14"/>
  <c r="K202" i="14"/>
  <c r="K200" i="14"/>
  <c r="K187" i="14"/>
  <c r="K186" i="14"/>
  <c r="K177" i="14"/>
  <c r="K175" i="14"/>
  <c r="K166" i="14"/>
  <c r="K165" i="14"/>
  <c r="K157" i="14"/>
  <c r="K156" i="14"/>
  <c r="K143" i="14"/>
  <c r="K142" i="14"/>
  <c r="K130" i="14"/>
  <c r="K128" i="14"/>
  <c r="K122" i="14"/>
  <c r="K121" i="14"/>
  <c r="K115" i="14"/>
  <c r="K114" i="14"/>
  <c r="K108" i="14"/>
  <c r="K107" i="14"/>
  <c r="K95" i="14"/>
  <c r="K94" i="14"/>
  <c r="K88" i="14"/>
  <c r="K86" i="14"/>
  <c r="K80" i="14"/>
  <c r="K79" i="14"/>
  <c r="K73" i="14"/>
  <c r="K72" i="14"/>
  <c r="K60" i="14"/>
  <c r="K59" i="14"/>
  <c r="K53" i="14"/>
  <c r="K52" i="14"/>
  <c r="K46" i="14"/>
  <c r="K45" i="14"/>
  <c r="K39" i="14"/>
  <c r="K37" i="14"/>
  <c r="K31" i="14"/>
  <c r="K30" i="14"/>
  <c r="K25" i="14"/>
  <c r="C25" i="14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D24" i="14"/>
  <c r="G24" i="14" s="1"/>
  <c r="K33" i="14" l="1"/>
  <c r="K40" i="14"/>
  <c r="K47" i="14"/>
  <c r="K54" i="14"/>
  <c r="K61" i="14"/>
  <c r="K74" i="14"/>
  <c r="K82" i="14"/>
  <c r="K89" i="14"/>
  <c r="K96" i="14"/>
  <c r="K109" i="14"/>
  <c r="K116" i="14"/>
  <c r="K124" i="14"/>
  <c r="K131" i="14"/>
  <c r="K144" i="14"/>
  <c r="K159" i="14"/>
  <c r="K169" i="14"/>
  <c r="K178" i="14"/>
  <c r="K189" i="14"/>
  <c r="K204" i="14"/>
  <c r="K247" i="14"/>
  <c r="K34" i="14"/>
  <c r="K55" i="14"/>
  <c r="K76" i="14"/>
  <c r="K83" i="14"/>
  <c r="K90" i="14"/>
  <c r="K97" i="14"/>
  <c r="K110" i="14"/>
  <c r="K118" i="14"/>
  <c r="K125" i="14"/>
  <c r="K132" i="14"/>
  <c r="K145" i="14"/>
  <c r="K161" i="14"/>
  <c r="K171" i="14"/>
  <c r="K180" i="14"/>
  <c r="K193" i="14"/>
  <c r="K214" i="14"/>
  <c r="K252" i="14"/>
  <c r="K41" i="14"/>
  <c r="K28" i="14"/>
  <c r="K35" i="14"/>
  <c r="K42" i="14"/>
  <c r="K49" i="14"/>
  <c r="K57" i="14"/>
  <c r="K70" i="14"/>
  <c r="K77" i="14"/>
  <c r="K84" i="14"/>
  <c r="K91" i="14"/>
  <c r="K98" i="14"/>
  <c r="K112" i="14"/>
  <c r="K119" i="14"/>
  <c r="K126" i="14"/>
  <c r="K133" i="14"/>
  <c r="K146" i="14"/>
  <c r="K162" i="14"/>
  <c r="K172" i="14"/>
  <c r="K183" i="14"/>
  <c r="K194" i="14"/>
  <c r="K216" i="14"/>
  <c r="K254" i="14"/>
  <c r="K27" i="14"/>
  <c r="K48" i="14"/>
  <c r="K62" i="14"/>
  <c r="K24" i="14"/>
  <c r="K29" i="14"/>
  <c r="K36" i="14"/>
  <c r="K43" i="14"/>
  <c r="K51" i="14"/>
  <c r="K58" i="14"/>
  <c r="K71" i="14"/>
  <c r="K78" i="14"/>
  <c r="K85" i="14"/>
  <c r="K92" i="14"/>
  <c r="K106" i="14"/>
  <c r="K113" i="14"/>
  <c r="K120" i="14"/>
  <c r="K127" i="14"/>
  <c r="K134" i="14"/>
  <c r="K155" i="14"/>
  <c r="K164" i="14"/>
  <c r="K174" i="14"/>
  <c r="K184" i="14"/>
  <c r="K198" i="14"/>
  <c r="K218" i="14"/>
  <c r="F24" i="14"/>
  <c r="K258" i="14"/>
  <c r="K263" i="14"/>
  <c r="K257" i="14"/>
  <c r="K251" i="14"/>
  <c r="K245" i="14"/>
  <c r="K239" i="14"/>
  <c r="K233" i="14"/>
  <c r="K227" i="14"/>
  <c r="K221" i="14"/>
  <c r="K215" i="14"/>
  <c r="K209" i="14"/>
  <c r="K203" i="14"/>
  <c r="K197" i="14"/>
  <c r="K191" i="14"/>
  <c r="K261" i="14"/>
  <c r="K255" i="14"/>
  <c r="K249" i="14"/>
  <c r="K243" i="14"/>
  <c r="K237" i="14"/>
  <c r="K231" i="14"/>
  <c r="K225" i="14"/>
  <c r="K219" i="14"/>
  <c r="K213" i="14"/>
  <c r="K207" i="14"/>
  <c r="K201" i="14"/>
  <c r="K195" i="14"/>
  <c r="K253" i="14"/>
  <c r="K244" i="14"/>
  <c r="K235" i="14"/>
  <c r="K226" i="14"/>
  <c r="K217" i="14"/>
  <c r="K208" i="14"/>
  <c r="K199" i="14"/>
  <c r="K185" i="14"/>
  <c r="K179" i="14"/>
  <c r="K173" i="14"/>
  <c r="K167" i="14"/>
  <c r="K246" i="14"/>
  <c r="K242" i="14"/>
  <c r="K228" i="14"/>
  <c r="K224" i="14"/>
  <c r="K210" i="14"/>
  <c r="K206" i="14"/>
  <c r="K192" i="14"/>
  <c r="K188" i="14"/>
  <c r="K182" i="14"/>
  <c r="K260" i="14"/>
  <c r="K240" i="14"/>
  <c r="K238" i="14"/>
  <c r="K236" i="14"/>
  <c r="K211" i="14"/>
  <c r="K190" i="14"/>
  <c r="K181" i="14"/>
  <c r="K160" i="14"/>
  <c r="K154" i="14"/>
  <c r="K148" i="14"/>
  <c r="K262" i="14"/>
  <c r="K259" i="14"/>
  <c r="K256" i="14"/>
  <c r="K212" i="14"/>
  <c r="K205" i="14"/>
  <c r="K196" i="14"/>
  <c r="K250" i="14"/>
  <c r="K229" i="14"/>
  <c r="K222" i="14"/>
  <c r="K168" i="14"/>
  <c r="K153" i="14"/>
  <c r="K152" i="14"/>
  <c r="K151" i="14"/>
  <c r="K150" i="14"/>
  <c r="K149" i="14"/>
  <c r="K141" i="14"/>
  <c r="K135" i="14"/>
  <c r="K129" i="14"/>
  <c r="K123" i="14"/>
  <c r="K117" i="14"/>
  <c r="K111" i="14"/>
  <c r="K105" i="14"/>
  <c r="K99" i="14"/>
  <c r="K93" i="14"/>
  <c r="K87" i="14"/>
  <c r="K81" i="14"/>
  <c r="K75" i="14"/>
  <c r="K69" i="14"/>
  <c r="K63" i="14"/>
  <c r="K26" i="14"/>
  <c r="K32" i="14"/>
  <c r="K38" i="14"/>
  <c r="K44" i="14"/>
  <c r="K50" i="14"/>
  <c r="K56" i="14"/>
  <c r="K64" i="14"/>
  <c r="K65" i="14"/>
  <c r="K66" i="14"/>
  <c r="K67" i="14"/>
  <c r="K68" i="14"/>
  <c r="K100" i="14"/>
  <c r="K101" i="14"/>
  <c r="K102" i="14"/>
  <c r="K103" i="14"/>
  <c r="K104" i="14"/>
  <c r="K136" i="14"/>
  <c r="K137" i="14"/>
  <c r="K138" i="14"/>
  <c r="K139" i="14"/>
  <c r="K140" i="14"/>
  <c r="K147" i="14"/>
  <c r="K158" i="14"/>
  <c r="K163" i="14"/>
  <c r="K170" i="14"/>
  <c r="K176" i="14"/>
  <c r="K220" i="14"/>
  <c r="K230" i="14"/>
  <c r="K234" i="14"/>
  <c r="K241" i="14"/>
  <c r="K248" i="14"/>
  <c r="E24" i="14" l="1"/>
  <c r="D25" i="14" s="1"/>
  <c r="F25" i="14" s="1"/>
  <c r="H24" i="14" l="1"/>
  <c r="G25" i="14"/>
  <c r="E25" i="14" s="1"/>
  <c r="H25" i="14" l="1"/>
  <c r="D26" i="14"/>
  <c r="F26" i="14" l="1"/>
  <c r="G26" i="14"/>
  <c r="E26" i="14" l="1"/>
  <c r="H26" i="14" l="1"/>
  <c r="D27" i="14"/>
  <c r="F27" i="14" l="1"/>
  <c r="G27" i="14"/>
  <c r="E27" i="14" l="1"/>
  <c r="D28" i="14" l="1"/>
  <c r="H27" i="14"/>
  <c r="F28" i="14" l="1"/>
  <c r="G28" i="14"/>
  <c r="E28" i="14" l="1"/>
  <c r="H28" i="14" l="1"/>
  <c r="D29" i="14"/>
  <c r="F29" i="14" l="1"/>
  <c r="G29" i="14"/>
  <c r="E29" i="14" s="1"/>
  <c r="D30" i="14" s="1"/>
  <c r="G30" i="14" s="1"/>
  <c r="F30" i="14" l="1"/>
  <c r="E30" i="14"/>
  <c r="D31" i="14" s="1"/>
  <c r="H29" i="14"/>
  <c r="F31" i="14" l="1"/>
  <c r="G31" i="14"/>
  <c r="E31" i="14" s="1"/>
  <c r="D32" i="14" s="1"/>
  <c r="H30" i="14"/>
  <c r="F32" i="14" l="1"/>
  <c r="G32" i="14"/>
  <c r="E32" i="14" s="1"/>
  <c r="D33" i="14" s="1"/>
  <c r="H31" i="14"/>
  <c r="F33" i="14" l="1"/>
  <c r="G33" i="14"/>
  <c r="E33" i="14" s="1"/>
  <c r="D34" i="14" s="1"/>
  <c r="H32" i="14"/>
  <c r="F34" i="14" l="1"/>
  <c r="G34" i="14"/>
  <c r="E34" i="14" s="1"/>
  <c r="D35" i="14" s="1"/>
  <c r="H33" i="14"/>
  <c r="F35" i="14" l="1"/>
  <c r="G35" i="14"/>
  <c r="E35" i="14" s="1"/>
  <c r="D36" i="14" s="1"/>
  <c r="H34" i="14"/>
  <c r="F36" i="14" l="1"/>
  <c r="G36" i="14"/>
  <c r="E36" i="14" s="1"/>
  <c r="D37" i="14" s="1"/>
  <c r="H35" i="14"/>
  <c r="F37" i="14" l="1"/>
  <c r="G37" i="14"/>
  <c r="E37" i="14" s="1"/>
  <c r="D38" i="14" s="1"/>
  <c r="H36" i="14"/>
  <c r="F38" i="14" l="1"/>
  <c r="G38" i="14"/>
  <c r="H37" i="14"/>
  <c r="E38" i="14" l="1"/>
  <c r="D39" i="14" s="1"/>
  <c r="F39" i="14" s="1"/>
  <c r="H38" i="14" l="1"/>
  <c r="G39" i="14"/>
  <c r="E39" i="14" s="1"/>
  <c r="D40" i="14" s="1"/>
  <c r="F40" i="14" s="1"/>
  <c r="H39" i="14" l="1"/>
  <c r="G40" i="14"/>
  <c r="E40" i="14" s="1"/>
  <c r="D41" i="14" s="1"/>
  <c r="G41" i="14" s="1"/>
  <c r="F41" i="14" l="1"/>
  <c r="E41" i="14" s="1"/>
  <c r="H40" i="14"/>
  <c r="D42" i="14" l="1"/>
  <c r="H41" i="14"/>
  <c r="F42" i="14" l="1"/>
  <c r="G42" i="14"/>
  <c r="E42" i="14" s="1"/>
  <c r="D43" i="14" s="1"/>
  <c r="F43" i="14" l="1"/>
  <c r="G43" i="14"/>
  <c r="E43" i="14" s="1"/>
  <c r="D44" i="14" s="1"/>
  <c r="H42" i="14"/>
  <c r="H43" i="14" l="1"/>
  <c r="F44" i="14"/>
  <c r="G44" i="14"/>
  <c r="E44" i="14" s="1"/>
  <c r="D45" i="14" s="1"/>
  <c r="F45" i="14" s="1"/>
  <c r="G45" i="14" l="1"/>
  <c r="E45" i="14" s="1"/>
  <c r="D46" i="14" s="1"/>
  <c r="F46" i="14" s="1"/>
  <c r="H44" i="14"/>
  <c r="H45" i="14" l="1"/>
  <c r="G46" i="14"/>
  <c r="E46" i="14" s="1"/>
  <c r="D47" i="14" s="1"/>
  <c r="F47" i="14" s="1"/>
  <c r="G47" i="14" l="1"/>
  <c r="E47" i="14" s="1"/>
  <c r="D48" i="14" s="1"/>
  <c r="F48" i="14" s="1"/>
  <c r="H46" i="14"/>
  <c r="H47" i="14" l="1"/>
  <c r="G48" i="14"/>
  <c r="E48" i="14" s="1"/>
  <c r="D49" i="14" s="1"/>
  <c r="F49" i="14" s="1"/>
  <c r="G49" i="14" l="1"/>
  <c r="E49" i="14" s="1"/>
  <c r="D50" i="14" s="1"/>
  <c r="H48" i="14"/>
  <c r="H49" i="14" l="1"/>
  <c r="F50" i="14"/>
  <c r="G50" i="14"/>
  <c r="E50" i="14" s="1"/>
  <c r="D51" i="14" l="1"/>
  <c r="H50" i="14"/>
  <c r="F51" i="14" l="1"/>
  <c r="G51" i="14"/>
  <c r="E51" i="14" s="1"/>
  <c r="D52" i="14" s="1"/>
  <c r="G52" i="14" s="1"/>
  <c r="F52" i="14" l="1"/>
  <c r="E52" i="14"/>
  <c r="D53" i="14" s="1"/>
  <c r="H51" i="14"/>
  <c r="H52" i="14" l="1"/>
  <c r="G53" i="14"/>
  <c r="F53" i="14"/>
  <c r="E53" i="14" l="1"/>
  <c r="D54" i="14" s="1"/>
  <c r="F54" i="14" s="1"/>
  <c r="G54" i="14"/>
  <c r="H53" i="14"/>
  <c r="E54" i="14" l="1"/>
  <c r="D55" i="14" s="1"/>
  <c r="H54" i="14"/>
  <c r="F55" i="14"/>
  <c r="G55" i="14"/>
  <c r="E55" i="14" s="1"/>
  <c r="D56" i="14" s="1"/>
  <c r="G56" i="14" l="1"/>
  <c r="F56" i="14"/>
  <c r="H55" i="14"/>
  <c r="E56" i="14" l="1"/>
  <c r="D57" i="14" s="1"/>
  <c r="F57" i="14"/>
  <c r="G57" i="14"/>
  <c r="E57" i="14" s="1"/>
  <c r="D58" i="14" s="1"/>
  <c r="H56" i="14"/>
  <c r="H57" i="14" l="1"/>
  <c r="F58" i="14"/>
  <c r="G58" i="14"/>
  <c r="E58" i="14" s="1"/>
  <c r="D59" i="14" s="1"/>
  <c r="F59" i="14" l="1"/>
  <c r="G59" i="14"/>
  <c r="E59" i="14" s="1"/>
  <c r="D60" i="14" s="1"/>
  <c r="H58" i="14"/>
  <c r="F60" i="14" l="1"/>
  <c r="G60" i="14"/>
  <c r="H59" i="14"/>
  <c r="E60" i="14" l="1"/>
  <c r="D61" i="14" s="1"/>
  <c r="F61" i="14" s="1"/>
  <c r="G61" i="14" l="1"/>
  <c r="E61" i="14" s="1"/>
  <c r="D62" i="14" s="1"/>
  <c r="F62" i="14" s="1"/>
  <c r="H60" i="14"/>
  <c r="H61" i="14" l="1"/>
  <c r="G62" i="14"/>
  <c r="E62" i="14" s="1"/>
  <c r="D63" i="14" s="1"/>
  <c r="F63" i="14" s="1"/>
  <c r="G63" i="14" l="1"/>
  <c r="E63" i="14" s="1"/>
  <c r="D64" i="14" s="1"/>
  <c r="F64" i="14" s="1"/>
  <c r="H62" i="14"/>
  <c r="H63" i="14" l="1"/>
  <c r="G64" i="14"/>
  <c r="E64" i="14" s="1"/>
  <c r="D65" i="14" s="1"/>
  <c r="H64" i="14" l="1"/>
  <c r="F65" i="14"/>
  <c r="G65" i="14"/>
  <c r="E65" i="14" s="1"/>
  <c r="D66" i="14" l="1"/>
  <c r="H65" i="14"/>
  <c r="F66" i="14" l="1"/>
  <c r="G66" i="14"/>
  <c r="E66" i="14" s="1"/>
  <c r="D67" i="14" s="1"/>
  <c r="F67" i="14" l="1"/>
  <c r="G67" i="14"/>
  <c r="E67" i="14" s="1"/>
  <c r="D68" i="14" s="1"/>
  <c r="H66" i="14"/>
  <c r="H67" i="14" l="1"/>
  <c r="F68" i="14"/>
  <c r="G68" i="14"/>
  <c r="E68" i="14" s="1"/>
  <c r="D69" i="14" s="1"/>
  <c r="F69" i="14" l="1"/>
  <c r="G69" i="14"/>
  <c r="E69" i="14" s="1"/>
  <c r="D70" i="14" s="1"/>
  <c r="H68" i="14"/>
  <c r="G70" i="14" l="1"/>
  <c r="F70" i="14"/>
  <c r="H69" i="14"/>
  <c r="E70" i="14" l="1"/>
  <c r="D71" i="14" s="1"/>
  <c r="H70" i="14" l="1"/>
  <c r="F71" i="14"/>
  <c r="G71" i="14"/>
  <c r="E71" i="14" s="1"/>
  <c r="D72" i="14" l="1"/>
  <c r="H71" i="14"/>
  <c r="G72" i="14" l="1"/>
  <c r="F72" i="14"/>
  <c r="E72" i="14" l="1"/>
  <c r="D73" i="14" s="1"/>
  <c r="H72" i="14" l="1"/>
  <c r="F73" i="14"/>
  <c r="G73" i="14"/>
  <c r="E73" i="14" s="1"/>
  <c r="D74" i="14" s="1"/>
  <c r="G74" i="14" l="1"/>
  <c r="F74" i="14"/>
  <c r="H73" i="14"/>
  <c r="E74" i="14" l="1"/>
  <c r="D75" i="14" s="1"/>
  <c r="F75" i="14" s="1"/>
  <c r="G75" i="14" l="1"/>
  <c r="E75" i="14" s="1"/>
  <c r="D76" i="14" s="1"/>
  <c r="F76" i="14" s="1"/>
  <c r="H74" i="14"/>
  <c r="H75" i="14" l="1"/>
  <c r="G76" i="14"/>
  <c r="E76" i="14" s="1"/>
  <c r="D77" i="14" s="1"/>
  <c r="F77" i="14" s="1"/>
  <c r="G77" i="14" l="1"/>
  <c r="E77" i="14" s="1"/>
  <c r="D78" i="14" s="1"/>
  <c r="F78" i="14" s="1"/>
  <c r="H76" i="14"/>
  <c r="G78" i="14" l="1"/>
  <c r="E78" i="14" s="1"/>
  <c r="D79" i="14" s="1"/>
  <c r="F79" i="14" s="1"/>
  <c r="H77" i="14"/>
  <c r="H78" i="14" l="1"/>
  <c r="G79" i="14"/>
  <c r="E79" i="14" s="1"/>
  <c r="D80" i="14" s="1"/>
  <c r="F80" i="14" s="1"/>
  <c r="H79" i="14" l="1"/>
  <c r="G80" i="14"/>
  <c r="E80" i="14" s="1"/>
  <c r="D81" i="14" s="1"/>
  <c r="F81" i="14" s="1"/>
  <c r="G81" i="14" l="1"/>
  <c r="E81" i="14" s="1"/>
  <c r="D82" i="14" s="1"/>
  <c r="H80" i="14"/>
  <c r="H81" i="14" l="1"/>
  <c r="G82" i="14"/>
  <c r="F82" i="14"/>
  <c r="E82" i="14" l="1"/>
  <c r="D83" i="14" l="1"/>
  <c r="H82" i="14"/>
  <c r="F83" i="14" l="1"/>
  <c r="G83" i="14"/>
  <c r="E83" i="14" s="1"/>
  <c r="D84" i="14" s="1"/>
  <c r="F84" i="14" l="1"/>
  <c r="G84" i="14"/>
  <c r="H83" i="14"/>
  <c r="E84" i="14" l="1"/>
  <c r="D85" i="14" s="1"/>
  <c r="F85" i="14" s="1"/>
  <c r="G85" i="14"/>
  <c r="E85" i="14" l="1"/>
  <c r="D86" i="14" s="1"/>
  <c r="F86" i="14" s="1"/>
  <c r="H84" i="14"/>
  <c r="H85" i="14" l="1"/>
  <c r="H86" i="14" s="1"/>
  <c r="G86" i="14"/>
  <c r="E86" i="14" s="1"/>
  <c r="D87" i="14" s="1"/>
  <c r="F87" i="14" s="1"/>
  <c r="G87" i="14" l="1"/>
  <c r="E87" i="14" s="1"/>
  <c r="D88" i="14" s="1"/>
  <c r="F88" i="14" s="1"/>
  <c r="G88" i="14" l="1"/>
  <c r="E88" i="14" s="1"/>
  <c r="D89" i="14" s="1"/>
  <c r="H87" i="14"/>
  <c r="G89" i="14"/>
  <c r="E89" i="14" s="1"/>
  <c r="D90" i="14" s="1"/>
  <c r="F89" i="14"/>
  <c r="H88" i="14"/>
  <c r="H89" i="14" l="1"/>
  <c r="G90" i="14"/>
  <c r="E90" i="14" s="1"/>
  <c r="D91" i="14" s="1"/>
  <c r="F90" i="14"/>
  <c r="F91" i="14" l="1"/>
  <c r="G91" i="14"/>
  <c r="E91" i="14" s="1"/>
  <c r="D92" i="14" s="1"/>
  <c r="H90" i="14"/>
  <c r="H91" i="14" l="1"/>
  <c r="G92" i="14"/>
  <c r="E92" i="14" s="1"/>
  <c r="D93" i="14" s="1"/>
  <c r="F92" i="14"/>
  <c r="F93" i="14" l="1"/>
  <c r="G93" i="14"/>
  <c r="E93" i="14" s="1"/>
  <c r="D94" i="14" s="1"/>
  <c r="H92" i="14"/>
  <c r="H93" i="14" l="1"/>
  <c r="F94" i="14"/>
  <c r="G94" i="14"/>
  <c r="E94" i="14" s="1"/>
  <c r="D95" i="14" s="1"/>
  <c r="F95" i="14" l="1"/>
  <c r="G95" i="14"/>
  <c r="E95" i="14" s="1"/>
  <c r="D96" i="14" s="1"/>
  <c r="H94" i="14"/>
  <c r="H95" i="14" l="1"/>
  <c r="F96" i="14"/>
  <c r="G96" i="14"/>
  <c r="E96" i="14" s="1"/>
  <c r="D97" i="14" s="1"/>
  <c r="G97" i="14" l="1"/>
  <c r="E97" i="14" s="1"/>
  <c r="D98" i="14" s="1"/>
  <c r="F97" i="14"/>
  <c r="H96" i="14"/>
  <c r="H97" i="14" l="1"/>
  <c r="F98" i="14"/>
  <c r="G98" i="14"/>
  <c r="E98" i="14" s="1"/>
  <c r="D99" i="14" s="1"/>
  <c r="G99" i="14" l="1"/>
  <c r="E99" i="14" s="1"/>
  <c r="D100" i="14" s="1"/>
  <c r="F99" i="14"/>
  <c r="H98" i="14"/>
  <c r="H99" i="14" l="1"/>
  <c r="G100" i="14"/>
  <c r="E100" i="14" s="1"/>
  <c r="D101" i="14" s="1"/>
  <c r="F100" i="14"/>
  <c r="G101" i="14" l="1"/>
  <c r="E101" i="14" s="1"/>
  <c r="D102" i="14" s="1"/>
  <c r="F101" i="14"/>
  <c r="H100" i="14"/>
  <c r="H101" i="14" l="1"/>
  <c r="G102" i="14"/>
  <c r="E102" i="14" s="1"/>
  <c r="D103" i="14" s="1"/>
  <c r="F102" i="14"/>
  <c r="F103" i="14" l="1"/>
  <c r="G103" i="14"/>
  <c r="E103" i="14" s="1"/>
  <c r="D104" i="14" s="1"/>
  <c r="H102" i="14"/>
  <c r="G104" i="14" l="1"/>
  <c r="F104" i="14"/>
  <c r="H103" i="14"/>
  <c r="E104" i="14" l="1"/>
  <c r="D105" i="14" s="1"/>
  <c r="F105" i="14" l="1"/>
  <c r="G105" i="14"/>
  <c r="E105" i="14" s="1"/>
  <c r="D106" i="14" s="1"/>
  <c r="H104" i="14"/>
  <c r="H105" i="14" l="1"/>
  <c r="F106" i="14"/>
  <c r="G106" i="14"/>
  <c r="E106" i="14" s="1"/>
  <c r="D107" i="14" s="1"/>
  <c r="G107" i="14" l="1"/>
  <c r="E107" i="14" s="1"/>
  <c r="D108" i="14" s="1"/>
  <c r="F107" i="14"/>
  <c r="H106" i="14"/>
  <c r="H107" i="14" l="1"/>
  <c r="G108" i="14"/>
  <c r="F108" i="14"/>
  <c r="E108" i="14" l="1"/>
  <c r="D109" i="14" s="1"/>
  <c r="H108" i="14" l="1"/>
  <c r="G109" i="14"/>
  <c r="E109" i="14" s="1"/>
  <c r="D110" i="14" s="1"/>
  <c r="F109" i="14"/>
  <c r="F110" i="14" l="1"/>
  <c r="G110" i="14"/>
  <c r="E110" i="14" s="1"/>
  <c r="D111" i="14" s="1"/>
  <c r="H109" i="14"/>
  <c r="H110" i="14" l="1"/>
  <c r="G111" i="14"/>
  <c r="E111" i="14" s="1"/>
  <c r="D112" i="14" s="1"/>
  <c r="F111" i="14"/>
  <c r="F112" i="14" l="1"/>
  <c r="G112" i="14"/>
  <c r="H111" i="14"/>
  <c r="E112" i="14" l="1"/>
  <c r="D113" i="14" s="1"/>
  <c r="H112" i="14"/>
  <c r="F113" i="14"/>
  <c r="G113" i="14"/>
  <c r="E113" i="14" s="1"/>
  <c r="D114" i="14" s="1"/>
  <c r="F114" i="14" l="1"/>
  <c r="G114" i="14"/>
  <c r="E114" i="14" s="1"/>
  <c r="D115" i="14" s="1"/>
  <c r="H113" i="14"/>
  <c r="H114" i="14" l="1"/>
  <c r="F115" i="14"/>
  <c r="G115" i="14"/>
  <c r="E115" i="14" s="1"/>
  <c r="D116" i="14" s="1"/>
  <c r="F116" i="14" l="1"/>
  <c r="G116" i="14"/>
  <c r="E116" i="14" s="1"/>
  <c r="D117" i="14" s="1"/>
  <c r="H115" i="14"/>
  <c r="H116" i="14" l="1"/>
  <c r="F117" i="14"/>
  <c r="G117" i="14"/>
  <c r="E117" i="14" s="1"/>
  <c r="D118" i="14" s="1"/>
  <c r="F118" i="14" l="1"/>
  <c r="G118" i="14"/>
  <c r="E118" i="14" s="1"/>
  <c r="D119" i="14" s="1"/>
  <c r="H117" i="14"/>
  <c r="H118" i="14" l="1"/>
  <c r="F119" i="14"/>
  <c r="G119" i="14"/>
  <c r="E119" i="14" s="1"/>
  <c r="D120" i="14" s="1"/>
  <c r="F120" i="14" l="1"/>
  <c r="G120" i="14"/>
  <c r="H119" i="14"/>
  <c r="E120" i="14" l="1"/>
  <c r="D121" i="14" s="1"/>
  <c r="F121" i="14" s="1"/>
  <c r="G121" i="14"/>
  <c r="E121" i="14" l="1"/>
  <c r="D122" i="14" s="1"/>
  <c r="G122" i="14" s="1"/>
  <c r="E122" i="14" s="1"/>
  <c r="D123" i="14" s="1"/>
  <c r="H120" i="14"/>
  <c r="F122" i="14"/>
  <c r="H121" i="14"/>
  <c r="H122" i="14" l="1"/>
  <c r="F123" i="14"/>
  <c r="G123" i="14"/>
  <c r="E123" i="14" s="1"/>
  <c r="D124" i="14" s="1"/>
  <c r="F124" i="14" l="1"/>
  <c r="G124" i="14"/>
  <c r="E124" i="14" s="1"/>
  <c r="D125" i="14" s="1"/>
  <c r="H123" i="14"/>
  <c r="H124" i="14" l="1"/>
  <c r="F125" i="14"/>
  <c r="G125" i="14"/>
  <c r="E125" i="14" s="1"/>
  <c r="D126" i="14" s="1"/>
  <c r="G126" i="14" l="1"/>
  <c r="F126" i="14"/>
  <c r="H125" i="14"/>
  <c r="E126" i="14" l="1"/>
  <c r="D127" i="14" s="1"/>
  <c r="H126" i="14"/>
  <c r="F127" i="14"/>
  <c r="G127" i="14"/>
  <c r="E127" i="14" s="1"/>
  <c r="D128" i="14" s="1"/>
  <c r="F128" i="14" l="1"/>
  <c r="G128" i="14"/>
  <c r="E128" i="14" s="1"/>
  <c r="D129" i="14" s="1"/>
  <c r="H127" i="14"/>
  <c r="H128" i="14" l="1"/>
  <c r="F129" i="14"/>
  <c r="G129" i="14"/>
  <c r="E129" i="14" s="1"/>
  <c r="D130" i="14" s="1"/>
  <c r="F130" i="14" l="1"/>
  <c r="G130" i="14"/>
  <c r="E130" i="14" s="1"/>
  <c r="D131" i="14" s="1"/>
  <c r="H129" i="14"/>
  <c r="H130" i="14" l="1"/>
  <c r="G131" i="14"/>
  <c r="F131" i="14"/>
  <c r="E131" i="14" l="1"/>
  <c r="D132" i="14" s="1"/>
  <c r="G132" i="14"/>
  <c r="E132" i="14" s="1"/>
  <c r="D133" i="14" s="1"/>
  <c r="F132" i="14"/>
  <c r="H131" i="14"/>
  <c r="H132" i="14" l="1"/>
  <c r="G133" i="14"/>
  <c r="F133" i="14"/>
  <c r="E133" i="14" l="1"/>
  <c r="D134" i="14" s="1"/>
  <c r="F134" i="14"/>
  <c r="G134" i="14"/>
  <c r="E134" i="14" s="1"/>
  <c r="D135" i="14" s="1"/>
  <c r="H133" i="14"/>
  <c r="F135" i="14" l="1"/>
  <c r="G135" i="14"/>
  <c r="E135" i="14" s="1"/>
  <c r="D136" i="14" s="1"/>
  <c r="H134" i="14"/>
  <c r="H135" i="14" l="1"/>
  <c r="G136" i="14"/>
  <c r="F136" i="14"/>
  <c r="E136" i="14" l="1"/>
  <c r="D137" i="14" s="1"/>
  <c r="F137" i="14"/>
  <c r="G137" i="14"/>
  <c r="E137" i="14" s="1"/>
  <c r="D138" i="14" s="1"/>
  <c r="H136" i="14"/>
  <c r="H137" i="14" l="1"/>
  <c r="F138" i="14"/>
  <c r="G138" i="14"/>
  <c r="E138" i="14" s="1"/>
  <c r="D139" i="14" s="1"/>
  <c r="G139" i="14" l="1"/>
  <c r="F139" i="14"/>
  <c r="H138" i="14"/>
  <c r="E139" i="14" l="1"/>
  <c r="D140" i="14" s="1"/>
  <c r="H139" i="14"/>
  <c r="G140" i="14"/>
  <c r="E140" i="14" s="1"/>
  <c r="D141" i="14" s="1"/>
  <c r="F140" i="14"/>
  <c r="F141" i="14" l="1"/>
  <c r="G141" i="14"/>
  <c r="E141" i="14" s="1"/>
  <c r="D142" i="14" s="1"/>
  <c r="H140" i="14"/>
  <c r="H141" i="14" l="1"/>
  <c r="F142" i="14"/>
  <c r="G142" i="14"/>
  <c r="E142" i="14" s="1"/>
  <c r="D143" i="14" s="1"/>
  <c r="G143" i="14" l="1"/>
  <c r="F143" i="14"/>
  <c r="H142" i="14"/>
  <c r="E143" i="14" l="1"/>
  <c r="D144" i="14" s="1"/>
  <c r="H143" i="14"/>
  <c r="G144" i="14"/>
  <c r="E144" i="14" s="1"/>
  <c r="D145" i="14" s="1"/>
  <c r="F144" i="14"/>
  <c r="E20" i="14"/>
  <c r="F145" i="14" l="1"/>
  <c r="G145" i="14"/>
  <c r="E145" i="14" s="1"/>
  <c r="D146" i="14" s="1"/>
  <c r="H144" i="14"/>
  <c r="H145" i="14" l="1"/>
  <c r="F146" i="14"/>
  <c r="G146" i="14"/>
  <c r="E146" i="14" s="1"/>
  <c r="D147" i="14" s="1"/>
  <c r="F147" i="14" l="1"/>
  <c r="G147" i="14"/>
  <c r="E147" i="14" s="1"/>
  <c r="D148" i="14" s="1"/>
  <c r="H146" i="14"/>
  <c r="H147" i="14" l="1"/>
  <c r="F148" i="14"/>
  <c r="G148" i="14"/>
  <c r="E148" i="14" s="1"/>
  <c r="D149" i="14" s="1"/>
  <c r="G149" i="14" l="1"/>
  <c r="F149" i="14"/>
  <c r="H148" i="14"/>
  <c r="E149" i="14" l="1"/>
  <c r="D150" i="14" s="1"/>
  <c r="G150" i="14"/>
  <c r="F150" i="14"/>
  <c r="H149" i="14"/>
  <c r="E150" i="14" l="1"/>
  <c r="D151" i="14" s="1"/>
  <c r="F151" i="14" s="1"/>
  <c r="G151" i="14"/>
  <c r="H150" i="14" l="1"/>
  <c r="E151" i="14"/>
  <c r="D152" i="14" s="1"/>
  <c r="G152" i="14"/>
  <c r="F152" i="14"/>
  <c r="H151" i="14"/>
  <c r="E152" i="14" l="1"/>
  <c r="D153" i="14" s="1"/>
  <c r="F153" i="14" s="1"/>
  <c r="G153" i="14" l="1"/>
  <c r="E153" i="14" s="1"/>
  <c r="D154" i="14" s="1"/>
  <c r="F154" i="14" s="1"/>
  <c r="H152" i="14"/>
  <c r="G154" i="14"/>
  <c r="H153" i="14"/>
  <c r="E154" i="14" l="1"/>
  <c r="D155" i="14" s="1"/>
  <c r="H154" i="14"/>
  <c r="G155" i="14"/>
  <c r="F155" i="14"/>
  <c r="E155" i="14" l="1"/>
  <c r="D156" i="14" s="1"/>
  <c r="F156" i="14"/>
  <c r="G156" i="14"/>
  <c r="E156" i="14" s="1"/>
  <c r="D157" i="14" s="1"/>
  <c r="H155" i="14"/>
  <c r="H156" i="14" l="1"/>
  <c r="F157" i="14"/>
  <c r="G157" i="14"/>
  <c r="E157" i="14" s="1"/>
  <c r="D158" i="14" s="1"/>
  <c r="F158" i="14" l="1"/>
  <c r="G158" i="14"/>
  <c r="E158" i="14" s="1"/>
  <c r="D159" i="14" s="1"/>
  <c r="H157" i="14"/>
  <c r="H158" i="14" l="1"/>
  <c r="F159" i="14"/>
  <c r="G159" i="14"/>
  <c r="E159" i="14" s="1"/>
  <c r="D160" i="14" s="1"/>
  <c r="F160" i="14" l="1"/>
  <c r="G160" i="14"/>
  <c r="E160" i="14" s="1"/>
  <c r="D161" i="14" s="1"/>
  <c r="H159" i="14"/>
  <c r="H160" i="14" l="1"/>
  <c r="F161" i="14"/>
  <c r="G161" i="14"/>
  <c r="E161" i="14" s="1"/>
  <c r="D162" i="14" s="1"/>
  <c r="G162" i="14" l="1"/>
  <c r="F162" i="14"/>
  <c r="H161" i="14"/>
  <c r="E162" i="14" l="1"/>
  <c r="D163" i="14" s="1"/>
  <c r="G163" i="14" s="1"/>
  <c r="H162" i="14"/>
  <c r="F163" i="14"/>
  <c r="E163" i="14" l="1"/>
  <c r="D164" i="14" s="1"/>
  <c r="G164" i="14"/>
  <c r="F164" i="14"/>
  <c r="H163" i="14"/>
  <c r="E164" i="14" l="1"/>
  <c r="D165" i="14" s="1"/>
  <c r="F165" i="14"/>
  <c r="G165" i="14"/>
  <c r="E165" i="14" s="1"/>
  <c r="D166" i="14" s="1"/>
  <c r="H164" i="14" l="1"/>
  <c r="F166" i="14"/>
  <c r="G166" i="14"/>
  <c r="E166" i="14" s="1"/>
  <c r="D167" i="14" s="1"/>
  <c r="H165" i="14"/>
  <c r="H166" i="14" l="1"/>
  <c r="G167" i="14"/>
  <c r="F167" i="14"/>
  <c r="E167" i="14" l="1"/>
  <c r="D168" i="14" s="1"/>
  <c r="F168" i="14" s="1"/>
  <c r="G168" i="14"/>
  <c r="H167" i="14"/>
  <c r="E168" i="14" l="1"/>
  <c r="D169" i="14" s="1"/>
  <c r="F169" i="14"/>
  <c r="G169" i="14"/>
  <c r="E169" i="14" s="1"/>
  <c r="D170" i="14" s="1"/>
  <c r="H168" i="14" l="1"/>
  <c r="G170" i="14"/>
  <c r="F170" i="14"/>
  <c r="H169" i="14"/>
  <c r="E170" i="14" l="1"/>
  <c r="D171" i="14" s="1"/>
  <c r="H170" i="14"/>
  <c r="F171" i="14"/>
  <c r="G171" i="14"/>
  <c r="E171" i="14" s="1"/>
  <c r="D172" i="14" s="1"/>
  <c r="F172" i="14" l="1"/>
  <c r="G172" i="14"/>
  <c r="E172" i="14" s="1"/>
  <c r="D173" i="14" s="1"/>
  <c r="H171" i="14"/>
  <c r="H172" i="14" l="1"/>
  <c r="F173" i="14"/>
  <c r="G173" i="14"/>
  <c r="E173" i="14" s="1"/>
  <c r="D174" i="14" s="1"/>
  <c r="F174" i="14" l="1"/>
  <c r="G174" i="14"/>
  <c r="E174" i="14" s="1"/>
  <c r="D175" i="14" s="1"/>
  <c r="H173" i="14"/>
  <c r="H174" i="14" l="1"/>
  <c r="F175" i="14"/>
  <c r="G175" i="14"/>
  <c r="E175" i="14" s="1"/>
  <c r="D176" i="14" s="1"/>
  <c r="G176" i="14" l="1"/>
  <c r="F176" i="14"/>
  <c r="H175" i="14"/>
  <c r="E176" i="14" l="1"/>
  <c r="D177" i="14" s="1"/>
  <c r="H176" i="14"/>
  <c r="F177" i="14"/>
  <c r="G177" i="14"/>
  <c r="E177" i="14" s="1"/>
  <c r="D178" i="14" s="1"/>
  <c r="F178" i="14" l="1"/>
  <c r="G178" i="14"/>
  <c r="E178" i="14" s="1"/>
  <c r="D179" i="14" s="1"/>
  <c r="H177" i="14"/>
  <c r="H178" i="14" l="1"/>
  <c r="G179" i="14"/>
  <c r="F179" i="14"/>
  <c r="E179" i="14" l="1"/>
  <c r="D180" i="14" s="1"/>
  <c r="F180" i="14" s="1"/>
  <c r="G180" i="14"/>
  <c r="H179" i="14"/>
  <c r="E180" i="14" l="1"/>
  <c r="D181" i="14" s="1"/>
  <c r="G181" i="14"/>
  <c r="F181" i="14"/>
  <c r="H180" i="14"/>
  <c r="E181" i="14" l="1"/>
  <c r="D182" i="14" s="1"/>
  <c r="F182" i="14" s="1"/>
  <c r="G182" i="14"/>
  <c r="E182" i="14" l="1"/>
  <c r="D183" i="14" s="1"/>
  <c r="H181" i="14"/>
  <c r="G183" i="14"/>
  <c r="F183" i="14"/>
  <c r="H182" i="14"/>
  <c r="E183" i="14" l="1"/>
  <c r="D184" i="14" s="1"/>
  <c r="H183" i="14"/>
  <c r="G184" i="14"/>
  <c r="F184" i="14"/>
  <c r="E184" i="14" l="1"/>
  <c r="D185" i="14" s="1"/>
  <c r="F185" i="14" s="1"/>
  <c r="G185" i="14"/>
  <c r="H184" i="14"/>
  <c r="E185" i="14" l="1"/>
  <c r="D186" i="14" s="1"/>
  <c r="H185" i="14"/>
  <c r="F186" i="14"/>
  <c r="G186" i="14"/>
  <c r="E186" i="14" s="1"/>
  <c r="D187" i="14" s="1"/>
  <c r="G187" i="14" l="1"/>
  <c r="F187" i="14"/>
  <c r="H186" i="14"/>
  <c r="E187" i="14" l="1"/>
  <c r="D188" i="14" s="1"/>
  <c r="H187" i="14"/>
  <c r="F188" i="14"/>
  <c r="G188" i="14"/>
  <c r="E188" i="14" s="1"/>
  <c r="D189" i="14" s="1"/>
  <c r="G189" i="14" l="1"/>
  <c r="F189" i="14"/>
  <c r="H188" i="14"/>
  <c r="E189" i="14" l="1"/>
  <c r="D190" i="14" s="1"/>
  <c r="G190" i="14" s="1"/>
  <c r="F190" i="14"/>
  <c r="E190" i="14" l="1"/>
  <c r="D191" i="14" s="1"/>
  <c r="H189" i="14"/>
  <c r="G191" i="14"/>
  <c r="F191" i="14"/>
  <c r="H190" i="14"/>
  <c r="E191" i="14" l="1"/>
  <c r="D192" i="14" s="1"/>
  <c r="H191" i="14"/>
  <c r="F192" i="14"/>
  <c r="G192" i="14"/>
  <c r="E192" i="14" s="1"/>
  <c r="D193" i="14" s="1"/>
  <c r="G193" i="14" l="1"/>
  <c r="F193" i="14"/>
  <c r="H192" i="14"/>
  <c r="E193" i="14" l="1"/>
  <c r="D194" i="14" s="1"/>
  <c r="F194" i="14" s="1"/>
  <c r="G194" i="14"/>
  <c r="E194" i="14" l="1"/>
  <c r="D195" i="14" s="1"/>
  <c r="G195" i="14" s="1"/>
  <c r="H193" i="14"/>
  <c r="F195" i="14" l="1"/>
  <c r="H194" i="14"/>
  <c r="E195" i="14"/>
  <c r="D196" i="14" s="1"/>
  <c r="G196" i="14"/>
  <c r="F196" i="14"/>
  <c r="H195" i="14" l="1"/>
  <c r="E196" i="14"/>
  <c r="D197" i="14" s="1"/>
  <c r="F197" i="14" s="1"/>
  <c r="G197" i="14"/>
  <c r="E197" i="14" l="1"/>
  <c r="D198" i="14" s="1"/>
  <c r="H196" i="14"/>
  <c r="F198" i="14"/>
  <c r="G198" i="14"/>
  <c r="E198" i="14" s="1"/>
  <c r="D199" i="14" s="1"/>
  <c r="H197" i="14"/>
  <c r="H198" i="14" l="1"/>
  <c r="F199" i="14"/>
  <c r="G199" i="14"/>
  <c r="E199" i="14" s="1"/>
  <c r="D200" i="14" s="1"/>
  <c r="G200" i="14" l="1"/>
  <c r="F200" i="14"/>
  <c r="H199" i="14"/>
  <c r="E200" i="14" l="1"/>
  <c r="D201" i="14" s="1"/>
  <c r="H200" i="14"/>
  <c r="G201" i="14"/>
  <c r="E201" i="14" s="1"/>
  <c r="D202" i="14" s="1"/>
  <c r="F201" i="14"/>
  <c r="F202" i="14" l="1"/>
  <c r="G202" i="14"/>
  <c r="E202" i="14" s="1"/>
  <c r="D203" i="14" s="1"/>
  <c r="H201" i="14"/>
  <c r="F203" i="14" l="1"/>
  <c r="G203" i="14"/>
  <c r="E203" i="14" s="1"/>
  <c r="D204" i="14" s="1"/>
  <c r="H202" i="14"/>
  <c r="H203" i="14" l="1"/>
  <c r="G204" i="14"/>
  <c r="F204" i="14"/>
  <c r="E204" i="14" l="1"/>
  <c r="D205" i="14" s="1"/>
  <c r="F205" i="14" s="1"/>
  <c r="G205" i="14"/>
  <c r="H204" i="14"/>
  <c r="E205" i="14" l="1"/>
  <c r="D206" i="14" s="1"/>
  <c r="H205" i="14"/>
  <c r="G206" i="14"/>
  <c r="F206" i="14"/>
  <c r="E206" i="14" l="1"/>
  <c r="D207" i="14" s="1"/>
  <c r="G207" i="14"/>
  <c r="F207" i="14"/>
  <c r="H206" i="14"/>
  <c r="E207" i="14" l="1"/>
  <c r="D208" i="14" s="1"/>
  <c r="F208" i="14" s="1"/>
  <c r="H207" i="14"/>
  <c r="G208" i="14"/>
  <c r="E208" i="14" s="1"/>
  <c r="D209" i="14" l="1"/>
  <c r="H208" i="14"/>
  <c r="F209" i="14" l="1"/>
  <c r="G209" i="14"/>
  <c r="E209" i="14" s="1"/>
  <c r="D210" i="14" l="1"/>
  <c r="H209" i="14"/>
  <c r="F210" i="14" l="1"/>
  <c r="G210" i="14"/>
  <c r="E210" i="14" s="1"/>
  <c r="D211" i="14" s="1"/>
  <c r="F211" i="14" l="1"/>
  <c r="G211" i="14"/>
  <c r="E211" i="14" s="1"/>
  <c r="D212" i="14" s="1"/>
  <c r="H210" i="14"/>
  <c r="H211" i="14" l="1"/>
  <c r="F212" i="14"/>
  <c r="G212" i="14"/>
  <c r="E212" i="14" s="1"/>
  <c r="D213" i="14" s="1"/>
  <c r="G213" i="14" l="1"/>
  <c r="F213" i="14"/>
  <c r="H212" i="14"/>
  <c r="E213" i="14" l="1"/>
  <c r="D214" i="14" s="1"/>
  <c r="H213" i="14"/>
  <c r="G214" i="14"/>
  <c r="E214" i="14" s="1"/>
  <c r="D215" i="14" s="1"/>
  <c r="F214" i="14"/>
  <c r="H214" i="14" l="1"/>
  <c r="F215" i="14"/>
  <c r="G215" i="14"/>
  <c r="E215" i="14" s="1"/>
  <c r="D216" i="14" s="1"/>
  <c r="G216" i="14" l="1"/>
  <c r="F216" i="14"/>
  <c r="H215" i="14"/>
  <c r="E216" i="14" l="1"/>
  <c r="D217" i="14" s="1"/>
  <c r="H216" i="14"/>
  <c r="F217" i="14"/>
  <c r="G217" i="14"/>
  <c r="E217" i="14" s="1"/>
  <c r="D218" i="14" s="1"/>
  <c r="F218" i="14" l="1"/>
  <c r="G218" i="14"/>
  <c r="E218" i="14" s="1"/>
  <c r="D219" i="14" s="1"/>
  <c r="F219" i="14" s="1"/>
  <c r="H217" i="14"/>
  <c r="G219" i="14" l="1"/>
  <c r="E219" i="14" s="1"/>
  <c r="D220" i="14" s="1"/>
  <c r="F220" i="14" s="1"/>
  <c r="H218" i="14"/>
  <c r="G220" i="14"/>
  <c r="E220" i="14" l="1"/>
  <c r="D221" i="14" s="1"/>
  <c r="H219" i="14"/>
  <c r="F221" i="14"/>
  <c r="G221" i="14"/>
  <c r="E221" i="14" s="1"/>
  <c r="D222" i="14" s="1"/>
  <c r="H220" i="14"/>
  <c r="H221" i="14" l="1"/>
  <c r="F222" i="14"/>
  <c r="G222" i="14"/>
  <c r="E222" i="14" s="1"/>
  <c r="D223" i="14" s="1"/>
  <c r="F223" i="14" l="1"/>
  <c r="G223" i="14"/>
  <c r="E223" i="14" s="1"/>
  <c r="D224" i="14" s="1"/>
  <c r="H222" i="14"/>
  <c r="H223" i="14" l="1"/>
  <c r="F224" i="14"/>
  <c r="G224" i="14"/>
  <c r="E224" i="14" s="1"/>
  <c r="D225" i="14" s="1"/>
  <c r="F225" i="14" l="1"/>
  <c r="G225" i="14"/>
  <c r="E225" i="14" s="1"/>
  <c r="D226" i="14" s="1"/>
  <c r="H224" i="14"/>
  <c r="H225" i="14" l="1"/>
  <c r="F226" i="14"/>
  <c r="G226" i="14"/>
  <c r="E226" i="14" s="1"/>
  <c r="D227" i="14" s="1"/>
  <c r="G227" i="14" l="1"/>
  <c r="F227" i="14"/>
  <c r="H226" i="14"/>
  <c r="E227" i="14" l="1"/>
  <c r="D228" i="14" s="1"/>
  <c r="H227" i="14"/>
  <c r="G228" i="14"/>
  <c r="F228" i="14"/>
  <c r="E228" i="14" l="1"/>
  <c r="D229" i="14" s="1"/>
  <c r="G229" i="14"/>
  <c r="F229" i="14"/>
  <c r="H228" i="14"/>
  <c r="E229" i="14" l="1"/>
  <c r="D230" i="14" s="1"/>
  <c r="F230" i="14"/>
  <c r="G230" i="14"/>
  <c r="E230" i="14" s="1"/>
  <c r="D231" i="14" s="1"/>
  <c r="H229" i="14" l="1"/>
  <c r="G231" i="14"/>
  <c r="F231" i="14"/>
  <c r="H230" i="14"/>
  <c r="E231" i="14" l="1"/>
  <c r="D232" i="14" s="1"/>
  <c r="F232" i="14" s="1"/>
  <c r="G232" i="14"/>
  <c r="E232" i="14" l="1"/>
  <c r="D233" i="14" s="1"/>
  <c r="F233" i="14" s="1"/>
  <c r="H231" i="14"/>
  <c r="G233" i="14" l="1"/>
  <c r="E233" i="14" s="1"/>
  <c r="D234" i="14" s="1"/>
  <c r="F234" i="14" s="1"/>
  <c r="H232" i="14"/>
  <c r="G234" i="14" l="1"/>
  <c r="E234" i="14" s="1"/>
  <c r="D235" i="14" s="1"/>
  <c r="G235" i="14" s="1"/>
  <c r="H233" i="14"/>
  <c r="H234" i="14" l="1"/>
  <c r="F235" i="14"/>
  <c r="E235" i="14"/>
  <c r="D236" i="14" s="1"/>
  <c r="G236" i="14"/>
  <c r="F236" i="14"/>
  <c r="H235" i="14" l="1"/>
  <c r="E236" i="14"/>
  <c r="D237" i="14" s="1"/>
  <c r="G237" i="14" s="1"/>
  <c r="H236" i="14" l="1"/>
  <c r="F237" i="14"/>
  <c r="E237" i="14" s="1"/>
  <c r="D238" i="14" l="1"/>
  <c r="H237" i="14"/>
  <c r="G238" i="14" l="1"/>
  <c r="F238" i="14"/>
  <c r="E238" i="14" l="1"/>
  <c r="D239" i="14" l="1"/>
  <c r="H238" i="14"/>
  <c r="F239" i="14" l="1"/>
  <c r="G239" i="14"/>
  <c r="E239" i="14" s="1"/>
  <c r="D240" i="14" s="1"/>
  <c r="F240" i="14" l="1"/>
  <c r="G240" i="14"/>
  <c r="E240" i="14" s="1"/>
  <c r="D241" i="14" s="1"/>
  <c r="H239" i="14"/>
  <c r="H240" i="14" l="1"/>
  <c r="F241" i="14"/>
  <c r="G241" i="14"/>
  <c r="E241" i="14" s="1"/>
  <c r="D242" i="14" s="1"/>
  <c r="F242" i="14" l="1"/>
  <c r="G242" i="14"/>
  <c r="E242" i="14" s="1"/>
  <c r="D243" i="14" s="1"/>
  <c r="H241" i="14"/>
  <c r="H242" i="14" l="1"/>
  <c r="G243" i="14"/>
  <c r="F243" i="14"/>
  <c r="E243" i="14" l="1"/>
  <c r="D244" i="14" s="1"/>
  <c r="G244" i="14" s="1"/>
  <c r="H243" i="14" l="1"/>
  <c r="F244" i="14"/>
  <c r="E244" i="14"/>
  <c r="D245" i="14" s="1"/>
  <c r="G245" i="14" l="1"/>
  <c r="F245" i="14"/>
  <c r="H244" i="14"/>
  <c r="E245" i="14" l="1"/>
  <c r="D246" i="14" s="1"/>
  <c r="F246" i="14" l="1"/>
  <c r="G246" i="14"/>
  <c r="E246" i="14" s="1"/>
  <c r="D247" i="14" s="1"/>
  <c r="H245" i="14"/>
  <c r="H246" i="14" l="1"/>
  <c r="F247" i="14"/>
  <c r="G247" i="14"/>
  <c r="E247" i="14" s="1"/>
  <c r="D248" i="14" s="1"/>
  <c r="F248" i="14" l="1"/>
  <c r="G248" i="14"/>
  <c r="H247" i="14"/>
  <c r="E248" i="14" l="1"/>
  <c r="D249" i="14" s="1"/>
  <c r="G249" i="14"/>
  <c r="F249" i="14"/>
  <c r="H248" i="14" l="1"/>
  <c r="E249" i="14"/>
  <c r="H249" i="14" l="1"/>
  <c r="D250" i="14"/>
  <c r="F250" i="14" l="1"/>
  <c r="G250" i="14"/>
  <c r="E250" i="14" s="1"/>
  <c r="D251" i="14" s="1"/>
  <c r="H250" i="14" l="1"/>
  <c r="F251" i="14"/>
  <c r="G251" i="14"/>
  <c r="E251" i="14" s="1"/>
  <c r="D252" i="14" s="1"/>
  <c r="G252" i="14" l="1"/>
  <c r="F252" i="14"/>
  <c r="H251" i="14"/>
  <c r="E252" i="14" l="1"/>
  <c r="D253" i="14" s="1"/>
  <c r="F253" i="14" l="1"/>
  <c r="G253" i="14"/>
  <c r="E253" i="14" s="1"/>
  <c r="D254" i="14" s="1"/>
  <c r="H252" i="14"/>
  <c r="H253" i="14" l="1"/>
  <c r="F254" i="14"/>
  <c r="G254" i="14"/>
  <c r="E254" i="14" s="1"/>
  <c r="D255" i="14" s="1"/>
  <c r="F255" i="14" l="1"/>
  <c r="G255" i="14"/>
  <c r="E255" i="14" s="1"/>
  <c r="D256" i="14" s="1"/>
  <c r="H254" i="14"/>
  <c r="H255" i="14" l="1"/>
  <c r="G256" i="14"/>
  <c r="F256" i="14"/>
  <c r="E256" i="14" l="1"/>
  <c r="D257" i="14" s="1"/>
  <c r="F257" i="14" s="1"/>
  <c r="G257" i="14"/>
  <c r="H256" i="14"/>
  <c r="E257" i="14" l="1"/>
  <c r="D258" i="14" s="1"/>
  <c r="F258" i="14" s="1"/>
  <c r="G258" i="14"/>
  <c r="H257" i="14"/>
  <c r="E258" i="14" l="1"/>
  <c r="D259" i="14" s="1"/>
  <c r="F259" i="14" s="1"/>
  <c r="G259" i="14"/>
  <c r="H258" i="14"/>
  <c r="E259" i="14" l="1"/>
  <c r="D260" i="14" s="1"/>
  <c r="F260" i="14" s="1"/>
  <c r="G260" i="14"/>
  <c r="H259" i="14"/>
  <c r="E260" i="14" l="1"/>
  <c r="D261" i="14"/>
  <c r="H260" i="14"/>
  <c r="G261" i="14" l="1"/>
  <c r="F261" i="14"/>
  <c r="E261" i="14" l="1"/>
  <c r="H261" i="14" l="1"/>
  <c r="D262" i="14"/>
  <c r="F262" i="14" l="1"/>
  <c r="G262" i="14"/>
  <c r="E262" i="14" l="1"/>
  <c r="D263" i="14" l="1"/>
  <c r="H262" i="14"/>
  <c r="F263" i="14" l="1"/>
  <c r="F264" i="14" s="1"/>
  <c r="G263" i="14"/>
  <c r="E263" i="14" l="1"/>
  <c r="G264" i="14"/>
  <c r="H26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Jamal Qadir Muhammad</author>
  </authors>
  <commentList>
    <comment ref="E10" authorId="0" shapeId="0" xr:uid="{8DFD821B-0ACB-49BE-B042-B152E9798C9F}">
      <text>
        <r>
          <rPr>
            <sz val="9"/>
            <color indexed="81"/>
            <rFont val="Tahoma"/>
            <family val="2"/>
          </rPr>
          <t>Maximum value:
Up to PKR 10 Million</t>
        </r>
      </text>
    </comment>
    <comment ref="E11" authorId="0" shapeId="0" xr:uid="{9A1828D0-7F47-49AD-8EA8-AD5349920D0F}">
      <text>
        <r>
          <rPr>
            <sz val="9"/>
            <color indexed="81"/>
            <rFont val="Tahoma"/>
            <family val="2"/>
          </rPr>
          <t>Minimum: 10%</t>
        </r>
      </text>
    </comment>
    <comment ref="E12" authorId="0" shapeId="0" xr:uid="{C3645D45-6B56-4AEF-BF18-A2B6ECCCC483}">
      <text>
        <r>
          <rPr>
            <sz val="9"/>
            <color indexed="81"/>
            <rFont val="Tahoma"/>
            <family val="2"/>
          </rPr>
          <t>Minimum: 10%</t>
        </r>
      </text>
    </comment>
    <comment ref="E13" authorId="0" shapeId="0" xr:uid="{A994BDA7-6A5F-47E3-8468-B00308BE7ED1}">
      <text>
        <r>
          <rPr>
            <sz val="9"/>
            <color indexed="81"/>
            <rFont val="Tahoma"/>
            <family val="2"/>
          </rPr>
          <t>Valid Range is from 5 to 20</t>
        </r>
      </text>
    </comment>
  </commentList>
</comments>
</file>

<file path=xl/sharedStrings.xml><?xml version="1.0" encoding="utf-8"?>
<sst xmlns="http://schemas.openxmlformats.org/spreadsheetml/2006/main" count="29" uniqueCount="29">
  <si>
    <t>CNIC No.</t>
  </si>
  <si>
    <t>Total</t>
  </si>
  <si>
    <t>Account No.</t>
  </si>
  <si>
    <t>Branch Name &amp; Code</t>
  </si>
  <si>
    <t>Monthly Instalment Amount</t>
  </si>
  <si>
    <t>Sr. No.</t>
  </si>
  <si>
    <t>Total Rental</t>
  </si>
  <si>
    <t>Principal Payment</t>
  </si>
  <si>
    <t>Profit Payment</t>
  </si>
  <si>
    <t>Estimated 1 year KIBOR (11-20th Year)</t>
  </si>
  <si>
    <t>1st to 10th year</t>
  </si>
  <si>
    <t>11th to 20th year</t>
  </si>
  <si>
    <t>Name of Applicant</t>
  </si>
  <si>
    <t>Enter Values in
Grey Highlighted Cells</t>
  </si>
  <si>
    <t>Payment Date</t>
  </si>
  <si>
    <t>Ending Balance</t>
  </si>
  <si>
    <t>Mobile No.</t>
  </si>
  <si>
    <t>Beginning Balance</t>
  </si>
  <si>
    <r>
      <t xml:space="preserve">Select </t>
    </r>
    <r>
      <rPr>
        <b/>
        <sz val="11"/>
        <rFont val="Calibri"/>
        <family val="2"/>
        <scheme val="minor"/>
      </rPr>
      <t>TRUE</t>
    </r>
    <r>
      <rPr>
        <i/>
        <sz val="11"/>
        <rFont val="Calibri"/>
        <family val="2"/>
        <scheme val="minor"/>
      </rPr>
      <t xml:space="preserve"> only</t>
    </r>
  </si>
  <si>
    <t>Total Asset Cost Rs.</t>
  </si>
  <si>
    <t>Finance Amount Rs.</t>
  </si>
  <si>
    <t>Equity Rs.</t>
  </si>
  <si>
    <t>Equity %</t>
  </si>
  <si>
    <t>Tenor in Years</t>
  </si>
  <si>
    <t>Tenor in Months</t>
  </si>
  <si>
    <t>Maximum Finance amount will be 90% of the total asset cost or Rs. 10M whichever is less</t>
  </si>
  <si>
    <t>Profit Rates</t>
  </si>
  <si>
    <t>Allied Bank Ltd</t>
  </si>
  <si>
    <r>
      <t xml:space="preserve">Financing under </t>
    </r>
    <r>
      <rPr>
        <b/>
        <sz val="14"/>
        <color rgb="FF003296"/>
        <rFont val="Calibri"/>
        <family val="2"/>
        <scheme val="minor"/>
      </rPr>
      <t>"Wazir-e-Azam Apna Ghar Program - Ghar Ho Tu Apna"</t>
    </r>
    <r>
      <rPr>
        <b/>
        <sz val="14"/>
        <color rgb="FFF65E00"/>
        <rFont val="Calibri"/>
        <family val="2"/>
        <scheme val="minor"/>
      </rPr>
      <t xml:space="preserve">
Tentative Calculation 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</si>
</sst>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[$-409]d\-mmm\-yy;@"/>
    <numFmt numFmtId="166" formatCode="_-* #,##0.00_-;\-* #,##0.0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3296"/>
      <name val="Calibri"/>
      <family val="2"/>
      <scheme val="minor"/>
    </font>
    <font>
      <b/>
      <sz val="14"/>
      <color rgb="FFF65E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3296"/>
      <name val="Calibri"/>
      <family val="2"/>
      <scheme val="minor"/>
    </font>
    <font>
      <b/>
      <sz val="26"/>
      <color rgb="FF00329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41" fontId="3" fillId="0" borderId="0" xfId="3" applyNumberFormat="1" applyFont="1" applyBorder="1" applyProtection="1">
      <protection hidden="1"/>
    </xf>
    <xf numFmtId="0" fontId="0" fillId="0" borderId="0" xfId="0" applyFont="1" applyProtection="1"/>
    <xf numFmtId="9" fontId="0" fillId="0" borderId="0" xfId="0" applyNumberFormat="1" applyFont="1" applyProtection="1"/>
    <xf numFmtId="0" fontId="0" fillId="0" borderId="0" xfId="0" applyFont="1" applyProtection="1">
      <protection hidden="1"/>
    </xf>
    <xf numFmtId="0" fontId="7" fillId="0" borderId="6" xfId="2" applyFont="1" applyBorder="1" applyProtection="1"/>
    <xf numFmtId="0" fontId="7" fillId="0" borderId="0" xfId="2" applyFont="1" applyBorder="1" applyAlignment="1" applyProtection="1">
      <alignment vertical="center"/>
    </xf>
    <xf numFmtId="0" fontId="7" fillId="0" borderId="10" xfId="2" applyFont="1" applyBorder="1" applyProtection="1"/>
    <xf numFmtId="0" fontId="9" fillId="0" borderId="0" xfId="2" applyFont="1" applyBorder="1" applyAlignment="1" applyProtection="1">
      <alignment vertical="center"/>
    </xf>
    <xf numFmtId="0" fontId="1" fillId="0" borderId="0" xfId="0" applyFont="1" applyBorder="1" applyProtection="1"/>
    <xf numFmtId="0" fontId="7" fillId="0" borderId="10" xfId="2" applyFont="1" applyBorder="1" applyAlignment="1" applyProtection="1">
      <alignment vertical="center"/>
    </xf>
    <xf numFmtId="0" fontId="7" fillId="0" borderId="3" xfId="2" applyFont="1" applyBorder="1" applyProtection="1"/>
    <xf numFmtId="0" fontId="7" fillId="0" borderId="4" xfId="2" applyFont="1" applyBorder="1" applyAlignment="1" applyProtection="1">
      <alignment vertical="center"/>
    </xf>
    <xf numFmtId="0" fontId="7" fillId="0" borderId="4" xfId="2" applyFont="1" applyBorder="1" applyAlignment="1" applyProtection="1">
      <alignment horizontal="right" vertical="center" shrinkToFit="1"/>
    </xf>
    <xf numFmtId="0" fontId="7" fillId="0" borderId="5" xfId="2" applyFont="1" applyBorder="1" applyAlignment="1" applyProtection="1">
      <alignment vertical="center"/>
    </xf>
    <xf numFmtId="0" fontId="1" fillId="0" borderId="0" xfId="0" applyFont="1" applyProtection="1"/>
    <xf numFmtId="164" fontId="11" fillId="6" borderId="22" xfId="1" applyFont="1" applyFill="1" applyBorder="1" applyAlignment="1" applyProtection="1">
      <alignment horizontal="center" vertical="center"/>
    </xf>
    <xf numFmtId="164" fontId="11" fillId="7" borderId="22" xfId="1" applyFont="1" applyFill="1" applyBorder="1" applyAlignment="1" applyProtection="1">
      <alignment horizontal="center" vertical="center"/>
    </xf>
    <xf numFmtId="10" fontId="0" fillId="0" borderId="0" xfId="6" applyNumberFormat="1" applyFont="1" applyProtection="1"/>
    <xf numFmtId="10" fontId="0" fillId="0" borderId="0" xfId="0" applyNumberFormat="1" applyFont="1" applyProtection="1"/>
    <xf numFmtId="1" fontId="4" fillId="4" borderId="27" xfId="0" applyNumberFormat="1" applyFont="1" applyFill="1" applyBorder="1" applyAlignment="1">
      <alignment horizontal="center" vertical="center"/>
    </xf>
    <xf numFmtId="165" fontId="4" fillId="4" borderId="28" xfId="0" applyNumberFormat="1" applyFont="1" applyFill="1" applyBorder="1" applyAlignment="1">
      <alignment horizontal="center" vertical="center"/>
    </xf>
    <xf numFmtId="0" fontId="3" fillId="5" borderId="1" xfId="2" applyFont="1" applyFill="1" applyBorder="1" applyAlignment="1" applyProtection="1"/>
    <xf numFmtId="0" fontId="3" fillId="5" borderId="3" xfId="2" applyFont="1" applyFill="1" applyBorder="1" applyAlignment="1" applyProtection="1"/>
    <xf numFmtId="0" fontId="5" fillId="5" borderId="2" xfId="2" applyFont="1" applyFill="1" applyBorder="1" applyAlignment="1" applyProtection="1">
      <alignment vertical="center"/>
      <protection hidden="1"/>
    </xf>
    <xf numFmtId="0" fontId="6" fillId="5" borderId="5" xfId="2" applyFont="1" applyFill="1" applyBorder="1" applyAlignment="1" applyProtection="1">
      <alignment vertical="center" wrapText="1"/>
      <protection hidden="1"/>
    </xf>
    <xf numFmtId="1" fontId="4" fillId="4" borderId="6" xfId="0" applyNumberFormat="1" applyFont="1" applyFill="1" applyBorder="1" applyAlignment="1">
      <alignment horizontal="center" vertical="center"/>
    </xf>
    <xf numFmtId="165" fontId="4" fillId="4" borderId="35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65" fontId="4" fillId="4" borderId="36" xfId="0" applyNumberFormat="1" applyFont="1" applyFill="1" applyBorder="1" applyAlignment="1">
      <alignment horizontal="center" vertical="center"/>
    </xf>
    <xf numFmtId="0" fontId="10" fillId="8" borderId="23" xfId="3" applyNumberFormat="1" applyFont="1" applyFill="1" applyBorder="1" applyAlignment="1">
      <alignment horizontal="center" vertical="center"/>
    </xf>
    <xf numFmtId="0" fontId="10" fillId="8" borderId="38" xfId="3" applyNumberFormat="1" applyFont="1" applyFill="1" applyBorder="1" applyAlignment="1">
      <alignment horizontal="center" vertical="center"/>
    </xf>
    <xf numFmtId="0" fontId="10" fillId="8" borderId="38" xfId="3" applyNumberFormat="1" applyFont="1" applyFill="1" applyBorder="1" applyAlignment="1">
      <alignment horizontal="center" vertical="center" wrapText="1"/>
    </xf>
    <xf numFmtId="0" fontId="10" fillId="8" borderId="34" xfId="3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left"/>
    </xf>
    <xf numFmtId="0" fontId="15" fillId="0" borderId="22" xfId="3" applyFont="1" applyBorder="1" applyAlignment="1" applyProtection="1">
      <alignment horizontal="left" vertical="center"/>
      <protection hidden="1"/>
    </xf>
    <xf numFmtId="1" fontId="4" fillId="3" borderId="1" xfId="0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center" vertical="center"/>
    </xf>
    <xf numFmtId="1" fontId="4" fillId="3" borderId="27" xfId="0" applyNumberFormat="1" applyFont="1" applyFill="1" applyBorder="1" applyAlignment="1">
      <alignment horizontal="center" vertical="center"/>
    </xf>
    <xf numFmtId="165" fontId="4" fillId="3" borderId="28" xfId="0" applyNumberFormat="1" applyFont="1" applyFill="1" applyBorder="1" applyAlignment="1">
      <alignment horizontal="center" vertical="center"/>
    </xf>
    <xf numFmtId="1" fontId="4" fillId="3" borderId="31" xfId="0" applyNumberFormat="1" applyFont="1" applyFill="1" applyBorder="1" applyAlignment="1">
      <alignment horizontal="center" vertical="center"/>
    </xf>
    <xf numFmtId="165" fontId="4" fillId="3" borderId="36" xfId="0" applyNumberFormat="1" applyFont="1" applyFill="1" applyBorder="1" applyAlignment="1">
      <alignment horizontal="center" vertical="center"/>
    </xf>
    <xf numFmtId="166" fontId="4" fillId="4" borderId="35" xfId="5" applyNumberFormat="1" applyFont="1" applyFill="1" applyBorder="1" applyAlignment="1">
      <alignment vertical="center"/>
    </xf>
    <xf numFmtId="166" fontId="4" fillId="4" borderId="37" xfId="5" applyNumberFormat="1" applyFont="1" applyFill="1" applyBorder="1" applyAlignment="1">
      <alignment vertical="center"/>
    </xf>
    <xf numFmtId="166" fontId="4" fillId="4" borderId="28" xfId="5" applyNumberFormat="1" applyFont="1" applyFill="1" applyBorder="1" applyAlignment="1">
      <alignment vertical="center"/>
    </xf>
    <xf numFmtId="166" fontId="4" fillId="4" borderId="29" xfId="5" applyNumberFormat="1" applyFont="1" applyFill="1" applyBorder="1" applyAlignment="1">
      <alignment vertical="center"/>
    </xf>
    <xf numFmtId="166" fontId="4" fillId="4" borderId="36" xfId="5" applyNumberFormat="1" applyFont="1" applyFill="1" applyBorder="1" applyAlignment="1">
      <alignment vertical="center"/>
    </xf>
    <xf numFmtId="166" fontId="4" fillId="4" borderId="21" xfId="5" applyNumberFormat="1" applyFont="1" applyFill="1" applyBorder="1" applyAlignment="1">
      <alignment vertical="center"/>
    </xf>
    <xf numFmtId="166" fontId="4" fillId="3" borderId="25" xfId="5" applyNumberFormat="1" applyFont="1" applyFill="1" applyBorder="1" applyAlignment="1">
      <alignment vertical="center"/>
    </xf>
    <xf numFmtId="166" fontId="4" fillId="3" borderId="26" xfId="5" applyNumberFormat="1" applyFont="1" applyFill="1" applyBorder="1" applyAlignment="1">
      <alignment vertical="center"/>
    </xf>
    <xf numFmtId="166" fontId="4" fillId="3" borderId="28" xfId="5" applyNumberFormat="1" applyFont="1" applyFill="1" applyBorder="1" applyAlignment="1">
      <alignment vertical="center"/>
    </xf>
    <xf numFmtId="166" fontId="4" fillId="3" borderId="29" xfId="5" applyNumberFormat="1" applyFont="1" applyFill="1" applyBorder="1" applyAlignment="1">
      <alignment vertical="center"/>
    </xf>
    <xf numFmtId="166" fontId="4" fillId="3" borderId="36" xfId="5" applyNumberFormat="1" applyFont="1" applyFill="1" applyBorder="1" applyAlignment="1">
      <alignment vertical="center"/>
    </xf>
    <xf numFmtId="166" fontId="4" fillId="3" borderId="21" xfId="5" applyNumberFormat="1" applyFont="1" applyFill="1" applyBorder="1" applyAlignment="1">
      <alignment vertical="center"/>
    </xf>
    <xf numFmtId="166" fontId="10" fillId="2" borderId="33" xfId="5" applyNumberFormat="1" applyFont="1" applyFill="1" applyBorder="1" applyAlignment="1" applyProtection="1">
      <alignment vertical="center"/>
    </xf>
    <xf numFmtId="166" fontId="10" fillId="2" borderId="34" xfId="5" applyNumberFormat="1" applyFont="1" applyFill="1" applyBorder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65" fontId="4" fillId="5" borderId="28" xfId="0" applyNumberFormat="1" applyFont="1" applyFill="1" applyBorder="1" applyAlignment="1">
      <alignment horizontal="center" vertical="center"/>
    </xf>
    <xf numFmtId="166" fontId="4" fillId="5" borderId="28" xfId="5" applyNumberFormat="1" applyFont="1" applyFill="1" applyBorder="1" applyAlignment="1">
      <alignment vertical="center"/>
    </xf>
    <xf numFmtId="166" fontId="4" fillId="5" borderId="29" xfId="5" applyNumberFormat="1" applyFont="1" applyFill="1" applyBorder="1" applyAlignment="1">
      <alignment vertical="center"/>
    </xf>
    <xf numFmtId="166" fontId="4" fillId="5" borderId="25" xfId="5" applyNumberFormat="1" applyFont="1" applyFill="1" applyBorder="1" applyAlignment="1">
      <alignment vertical="center"/>
    </xf>
    <xf numFmtId="166" fontId="4" fillId="5" borderId="26" xfId="5" applyNumberFormat="1" applyFont="1" applyFill="1" applyBorder="1" applyAlignment="1">
      <alignment vertical="center"/>
    </xf>
    <xf numFmtId="1" fontId="4" fillId="5" borderId="31" xfId="0" applyNumberFormat="1" applyFont="1" applyFill="1" applyBorder="1" applyAlignment="1">
      <alignment horizontal="center" vertical="center"/>
    </xf>
    <xf numFmtId="165" fontId="4" fillId="5" borderId="36" xfId="0" applyNumberFormat="1" applyFont="1" applyFill="1" applyBorder="1" applyAlignment="1">
      <alignment horizontal="center" vertical="center"/>
    </xf>
    <xf numFmtId="166" fontId="4" fillId="5" borderId="36" xfId="5" applyNumberFormat="1" applyFont="1" applyFill="1" applyBorder="1" applyAlignment="1">
      <alignment vertical="center"/>
    </xf>
    <xf numFmtId="166" fontId="4" fillId="5" borderId="21" xfId="5" applyNumberFormat="1" applyFont="1" applyFill="1" applyBorder="1" applyAlignment="1">
      <alignment vertical="center"/>
    </xf>
    <xf numFmtId="165" fontId="4" fillId="9" borderId="25" xfId="0" applyNumberFormat="1" applyFont="1" applyFill="1" applyBorder="1" applyAlignment="1" applyProtection="1">
      <alignment horizontal="center" vertical="center"/>
      <protection locked="0"/>
    </xf>
    <xf numFmtId="41" fontId="0" fillId="0" borderId="0" xfId="5" applyFont="1" applyProtection="1"/>
    <xf numFmtId="0" fontId="0" fillId="0" borderId="0" xfId="0" applyFont="1" applyFill="1" applyProtection="1"/>
    <xf numFmtId="0" fontId="13" fillId="3" borderId="6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0" fillId="3" borderId="0" xfId="0" applyFont="1" applyFill="1" applyProtection="1"/>
    <xf numFmtId="10" fontId="8" fillId="0" borderId="22" xfId="2" applyNumberFormat="1" applyFont="1" applyFill="1" applyBorder="1" applyAlignment="1" applyProtection="1">
      <alignment horizontal="right" vertical="center"/>
    </xf>
    <xf numFmtId="10" fontId="8" fillId="0" borderId="22" xfId="2" applyNumberFormat="1" applyFont="1" applyBorder="1" applyAlignment="1" applyProtection="1">
      <alignment vertical="center"/>
    </xf>
    <xf numFmtId="0" fontId="11" fillId="0" borderId="23" xfId="2" applyFont="1" applyBorder="1" applyAlignment="1" applyProtection="1">
      <alignment horizontal="left" vertical="center"/>
    </xf>
    <xf numFmtId="0" fontId="11" fillId="0" borderId="24" xfId="2" applyFont="1" applyBorder="1" applyAlignment="1" applyProtection="1">
      <alignment horizontal="left" vertical="center"/>
    </xf>
    <xf numFmtId="15" fontId="10" fillId="2" borderId="23" xfId="3" applyNumberFormat="1" applyFont="1" applyFill="1" applyBorder="1" applyAlignment="1" applyProtection="1">
      <alignment horizontal="center" vertical="center"/>
    </xf>
    <xf numFmtId="15" fontId="10" fillId="2" borderId="30" xfId="3" applyNumberFormat="1" applyFont="1" applyFill="1" applyBorder="1" applyAlignment="1" applyProtection="1">
      <alignment horizontal="center" vertical="center"/>
    </xf>
    <xf numFmtId="15" fontId="10" fillId="2" borderId="32" xfId="3" applyNumberFormat="1" applyFont="1" applyFill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left" vertical="center"/>
    </xf>
    <xf numFmtId="0" fontId="7" fillId="0" borderId="8" xfId="2" applyFont="1" applyBorder="1" applyAlignment="1" applyProtection="1">
      <alignment horizontal="left" vertical="center"/>
    </xf>
    <xf numFmtId="0" fontId="7" fillId="0" borderId="12" xfId="2" applyFont="1" applyBorder="1" applyAlignment="1" applyProtection="1">
      <alignment horizontal="left" vertical="center"/>
    </xf>
    <xf numFmtId="38" fontId="8" fillId="0" borderId="11" xfId="1" applyNumberFormat="1" applyFont="1" applyFill="1" applyBorder="1" applyAlignment="1" applyProtection="1">
      <alignment horizontal="center" vertical="center"/>
    </xf>
    <xf numFmtId="38" fontId="8" fillId="0" borderId="14" xfId="1" applyNumberFormat="1" applyFont="1" applyFill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left" vertical="center"/>
    </xf>
    <xf numFmtId="0" fontId="8" fillId="0" borderId="8" xfId="2" applyFont="1" applyBorder="1" applyAlignment="1" applyProtection="1">
      <alignment horizontal="left" vertical="center"/>
    </xf>
    <xf numFmtId="0" fontId="8" fillId="0" borderId="12" xfId="2" applyFont="1" applyBorder="1" applyAlignment="1" applyProtection="1">
      <alignment horizontal="left" vertical="center"/>
    </xf>
    <xf numFmtId="10" fontId="8" fillId="9" borderId="7" xfId="2" applyNumberFormat="1" applyFont="1" applyFill="1" applyBorder="1" applyAlignment="1" applyProtection="1">
      <alignment horizontal="center" vertical="center" wrapText="1"/>
      <protection locked="0" hidden="1"/>
    </xf>
    <xf numFmtId="10" fontId="8" fillId="9" borderId="8" xfId="2" applyNumberFormat="1" applyFont="1" applyFill="1" applyBorder="1" applyAlignment="1" applyProtection="1">
      <alignment horizontal="center" vertical="center" wrapText="1"/>
      <protection locked="0" hidden="1"/>
    </xf>
    <xf numFmtId="10" fontId="8" fillId="9" borderId="9" xfId="2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2" applyFont="1" applyBorder="1" applyAlignment="1" applyProtection="1">
      <alignment horizontal="center" vertical="center"/>
    </xf>
    <xf numFmtId="0" fontId="7" fillId="0" borderId="13" xfId="2" applyFont="1" applyBorder="1" applyAlignment="1" applyProtection="1">
      <alignment horizontal="left" vertical="center"/>
    </xf>
    <xf numFmtId="0" fontId="7" fillId="0" borderId="11" xfId="2" applyFont="1" applyBorder="1" applyAlignment="1" applyProtection="1">
      <alignment horizontal="left" vertical="center"/>
    </xf>
    <xf numFmtId="10" fontId="8" fillId="0" borderId="7" xfId="6" applyNumberFormat="1" applyFont="1" applyFill="1" applyBorder="1" applyAlignment="1" applyProtection="1">
      <alignment horizontal="center" vertical="center"/>
    </xf>
    <xf numFmtId="10" fontId="8" fillId="0" borderId="8" xfId="6" applyNumberFormat="1" applyFont="1" applyFill="1" applyBorder="1" applyAlignment="1" applyProtection="1">
      <alignment horizontal="center" vertical="center"/>
    </xf>
    <xf numFmtId="10" fontId="8" fillId="0" borderId="9" xfId="6" applyNumberFormat="1" applyFont="1" applyFill="1" applyBorder="1" applyAlignment="1" applyProtection="1">
      <alignment horizontal="center" vertical="center"/>
    </xf>
    <xf numFmtId="38" fontId="8" fillId="9" borderId="11" xfId="1" applyNumberFormat="1" applyFont="1" applyFill="1" applyBorder="1" applyAlignment="1" applyProtection="1">
      <alignment horizontal="center" vertical="center"/>
      <protection locked="0"/>
    </xf>
    <xf numFmtId="38" fontId="8" fillId="9" borderId="14" xfId="1" applyNumberFormat="1" applyFont="1" applyFill="1" applyBorder="1" applyAlignment="1" applyProtection="1">
      <alignment horizontal="center" vertical="center"/>
      <protection locked="0"/>
    </xf>
    <xf numFmtId="0" fontId="8" fillId="3" borderId="7" xfId="2" applyFont="1" applyFill="1" applyBorder="1" applyAlignment="1" applyProtection="1">
      <alignment horizontal="center" vertical="center" wrapText="1"/>
      <protection locked="0" hidden="1"/>
    </xf>
    <xf numFmtId="0" fontId="8" fillId="3" borderId="8" xfId="2" applyFont="1" applyFill="1" applyBorder="1" applyAlignment="1" applyProtection="1">
      <alignment horizontal="center" vertical="center" wrapText="1"/>
      <protection locked="0" hidden="1"/>
    </xf>
    <xf numFmtId="0" fontId="8" fillId="3" borderId="9" xfId="2" applyFont="1" applyFill="1" applyBorder="1" applyAlignment="1" applyProtection="1">
      <alignment horizontal="center" vertical="center" wrapText="1"/>
      <protection locked="0" hidden="1"/>
    </xf>
    <xf numFmtId="0" fontId="8" fillId="3" borderId="11" xfId="2" applyFont="1" applyFill="1" applyBorder="1" applyAlignment="1" applyProtection="1">
      <alignment horizontal="center" vertical="center" wrapText="1"/>
      <protection locked="0" hidden="1"/>
    </xf>
    <xf numFmtId="0" fontId="8" fillId="3" borderId="14" xfId="2" applyFont="1" applyFill="1" applyBorder="1" applyAlignment="1" applyProtection="1">
      <alignment horizontal="center" vertical="center" wrapText="1"/>
      <protection locked="0" hidden="1"/>
    </xf>
    <xf numFmtId="0" fontId="18" fillId="5" borderId="23" xfId="2" applyFont="1" applyFill="1" applyBorder="1" applyAlignment="1" applyProtection="1">
      <alignment horizontal="center" vertical="center"/>
      <protection hidden="1"/>
    </xf>
    <xf numFmtId="0" fontId="18" fillId="5" borderId="30" xfId="2" applyFont="1" applyFill="1" applyBorder="1" applyAlignment="1" applyProtection="1">
      <alignment horizontal="center" vertical="center"/>
      <protection hidden="1"/>
    </xf>
    <xf numFmtId="0" fontId="18" fillId="5" borderId="24" xfId="2" applyFont="1" applyFill="1" applyBorder="1" applyAlignment="1" applyProtection="1">
      <alignment horizontal="center" vertical="center"/>
      <protection hidden="1"/>
    </xf>
    <xf numFmtId="0" fontId="14" fillId="9" borderId="1" xfId="0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14" fillId="9" borderId="3" xfId="0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 applyProtection="1">
      <alignment horizontal="center" vertical="center" wrapText="1"/>
      <protection hidden="1"/>
    </xf>
    <xf numFmtId="0" fontId="6" fillId="5" borderId="5" xfId="2" applyFont="1" applyFill="1" applyBorder="1" applyAlignment="1" applyProtection="1">
      <alignment horizontal="center" vertical="center" wrapText="1"/>
      <protection hidden="1"/>
    </xf>
    <xf numFmtId="0" fontId="7" fillId="0" borderId="18" xfId="2" applyFont="1" applyBorder="1" applyAlignment="1" applyProtection="1">
      <alignment horizontal="left" vertical="center"/>
    </xf>
    <xf numFmtId="0" fontId="7" fillId="0" borderId="19" xfId="2" applyFont="1" applyBorder="1" applyAlignment="1" applyProtection="1">
      <alignment horizontal="left" vertical="center"/>
    </xf>
    <xf numFmtId="0" fontId="7" fillId="0" borderId="20" xfId="2" applyFont="1" applyBorder="1" applyAlignment="1" applyProtection="1">
      <alignment horizontal="left" vertical="center"/>
    </xf>
    <xf numFmtId="0" fontId="8" fillId="3" borderId="16" xfId="2" applyFont="1" applyFill="1" applyBorder="1" applyAlignment="1" applyProtection="1">
      <alignment horizontal="center" vertical="center" wrapText="1"/>
      <protection locked="0" hidden="1"/>
    </xf>
    <xf numFmtId="0" fontId="8" fillId="3" borderId="17" xfId="2" applyFont="1" applyFill="1" applyBorder="1" applyAlignment="1" applyProtection="1">
      <alignment horizontal="center" vertical="center" wrapText="1"/>
      <protection locked="0" hidden="1"/>
    </xf>
  </cellXfs>
  <cellStyles count="7">
    <cellStyle name="Comma" xfId="1" builtinId="3"/>
    <cellStyle name="Comma [0]" xfId="5" builtinId="6"/>
    <cellStyle name="Normal" xfId="0" builtinId="0"/>
    <cellStyle name="Normal 2" xfId="3" xr:uid="{00000000-0005-0000-0000-000002000000}"/>
    <cellStyle name="Normal 3" xfId="2" xr:uid="{00000000-0005-0000-0000-000003000000}"/>
    <cellStyle name="Percent" xfId="6" builtinId="5"/>
    <cellStyle name="Percent 2" xfId="4" xr:uid="{00000000-0005-0000-0000-000005000000}"/>
  </cellStyles>
  <dxfs count="1"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99"/>
      <color rgb="FFCC99FF"/>
      <color rgb="FF003296"/>
      <color rgb="FFFFCC99"/>
      <color rgb="FF00CCFF"/>
      <color rgb="FF00FF00"/>
      <color rgb="FF00FFCC"/>
      <color rgb="FFF65E00"/>
      <color rgb="FFFF6400"/>
      <color rgb="FFFF5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26988</xdr:colOff>
      <xdr:row>1</xdr:row>
      <xdr:rowOff>22225</xdr:rowOff>
    </xdr:from>
    <xdr:to>
      <xdr:col>2</xdr:col>
      <xdr:colOff>910082</xdr:colOff>
      <xdr:row>2</xdr:row>
      <xdr:rowOff>425450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82ACA4-C2E3-4191-A04E-3BCEE0AB7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8" y="212725"/>
          <a:ext cx="1441894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FABA-AB70-401C-B797-87DE96205A46}">
  <dimension ref="A1:P264"/>
  <sheetViews>
    <sheetView tabSelected="1" zoomScale="85" zoomScaleNormal="85" workbookViewId="0">
      <selection activeCell="E4" sqref="E4:H4"/>
    </sheetView>
  </sheetViews>
  <sheetFormatPr defaultColWidth="9.1796875" defaultRowHeight="14.5" x14ac:dyDescent="0.35"/>
  <cols>
    <col min="1" max="1" width="4.1796875" style="5" customWidth="1"/>
    <col min="2" max="2" width="8" style="5" customWidth="1"/>
    <col min="3" max="3" width="13.6328125" style="5" customWidth="1"/>
    <col min="4" max="4" width="16.7265625" style="5" customWidth="1"/>
    <col min="5" max="5" width="16.1796875" style="5" customWidth="1"/>
    <col min="6" max="6" width="15.26953125" style="5" customWidth="1"/>
    <col min="7" max="7" width="14.90625" style="5" customWidth="1"/>
    <col min="8" max="8" width="17" style="5" customWidth="1"/>
    <col min="9" max="9" width="20.1796875" style="5" customWidth="1"/>
    <col min="10" max="10" width="17.453125" style="5" customWidth="1"/>
    <col min="11" max="11" width="17.6328125" style="5" customWidth="1"/>
    <col min="12" max="16384" width="9.1796875" style="5"/>
  </cols>
  <sheetData>
    <row r="1" spans="2:16" ht="15" thickBot="1" x14ac:dyDescent="0.4"/>
    <row r="2" spans="2:16" ht="26" customHeight="1" thickBot="1" x14ac:dyDescent="0.4">
      <c r="B2" s="25"/>
      <c r="C2" s="27"/>
      <c r="D2" s="108" t="s">
        <v>27</v>
      </c>
      <c r="E2" s="109"/>
      <c r="F2" s="109"/>
      <c r="G2" s="109"/>
      <c r="H2" s="110"/>
      <c r="J2" s="111" t="s">
        <v>13</v>
      </c>
      <c r="K2" s="112"/>
    </row>
    <row r="3" spans="2:16" ht="45.5" customHeight="1" thickBot="1" x14ac:dyDescent="0.4">
      <c r="B3" s="26"/>
      <c r="C3" s="28"/>
      <c r="D3" s="115" t="s">
        <v>28</v>
      </c>
      <c r="E3" s="115"/>
      <c r="F3" s="115"/>
      <c r="G3" s="115"/>
      <c r="H3" s="116"/>
      <c r="J3" s="113"/>
      <c r="K3" s="114"/>
    </row>
    <row r="4" spans="2:16" ht="15.5" x14ac:dyDescent="0.35">
      <c r="B4" s="117" t="s">
        <v>12</v>
      </c>
      <c r="C4" s="118"/>
      <c r="D4" s="119"/>
      <c r="E4" s="120"/>
      <c r="F4" s="120"/>
      <c r="G4" s="120"/>
      <c r="H4" s="121"/>
    </row>
    <row r="5" spans="2:16" ht="15.5" x14ac:dyDescent="0.35">
      <c r="B5" s="96" t="s">
        <v>3</v>
      </c>
      <c r="C5" s="97"/>
      <c r="D5" s="97"/>
      <c r="E5" s="103"/>
      <c r="F5" s="104"/>
      <c r="G5" s="104"/>
      <c r="H5" s="105"/>
    </row>
    <row r="6" spans="2:16" ht="15.5" x14ac:dyDescent="0.35">
      <c r="B6" s="84" t="s">
        <v>2</v>
      </c>
      <c r="C6" s="85"/>
      <c r="D6" s="86"/>
      <c r="E6" s="103"/>
      <c r="F6" s="104"/>
      <c r="G6" s="104"/>
      <c r="H6" s="105"/>
    </row>
    <row r="7" spans="2:16" ht="15.5" x14ac:dyDescent="0.35">
      <c r="B7" s="84" t="s">
        <v>0</v>
      </c>
      <c r="C7" s="85"/>
      <c r="D7" s="86"/>
      <c r="E7" s="106"/>
      <c r="F7" s="106"/>
      <c r="G7" s="106"/>
      <c r="H7" s="107"/>
      <c r="I7" s="6"/>
      <c r="J7" s="72"/>
      <c r="K7" s="72"/>
    </row>
    <row r="8" spans="2:16" ht="15.5" x14ac:dyDescent="0.35">
      <c r="B8" s="84" t="s">
        <v>16</v>
      </c>
      <c r="C8" s="85"/>
      <c r="D8" s="86"/>
      <c r="E8" s="103"/>
      <c r="F8" s="104"/>
      <c r="G8" s="104"/>
      <c r="H8" s="105"/>
      <c r="I8" s="6"/>
      <c r="J8" s="72"/>
    </row>
    <row r="9" spans="2:16" ht="15.5" x14ac:dyDescent="0.35">
      <c r="B9" s="89" t="s">
        <v>19</v>
      </c>
      <c r="C9" s="90"/>
      <c r="D9" s="91"/>
      <c r="E9" s="101">
        <v>10000000</v>
      </c>
      <c r="F9" s="101"/>
      <c r="G9" s="101"/>
      <c r="H9" s="102"/>
    </row>
    <row r="10" spans="2:16" ht="15.5" x14ac:dyDescent="0.35">
      <c r="B10" s="89" t="s">
        <v>20</v>
      </c>
      <c r="C10" s="90"/>
      <c r="D10" s="91"/>
      <c r="E10" s="101">
        <v>9000000</v>
      </c>
      <c r="F10" s="101"/>
      <c r="G10" s="101"/>
      <c r="H10" s="102"/>
      <c r="I10" s="74" t="s">
        <v>25</v>
      </c>
      <c r="J10" s="75"/>
      <c r="K10" s="75"/>
      <c r="L10" s="76"/>
      <c r="M10" s="76"/>
      <c r="N10" s="76"/>
      <c r="O10" s="73"/>
      <c r="P10" s="73"/>
    </row>
    <row r="11" spans="2:16" ht="15.5" x14ac:dyDescent="0.35">
      <c r="B11" s="96" t="s">
        <v>21</v>
      </c>
      <c r="C11" s="97"/>
      <c r="D11" s="97"/>
      <c r="E11" s="87">
        <f>E9-E10</f>
        <v>1000000</v>
      </c>
      <c r="F11" s="87"/>
      <c r="G11" s="87"/>
      <c r="H11" s="88"/>
      <c r="I11" s="21"/>
    </row>
    <row r="12" spans="2:16" ht="15.5" x14ac:dyDescent="0.35">
      <c r="B12" s="96" t="s">
        <v>22</v>
      </c>
      <c r="C12" s="97"/>
      <c r="D12" s="97"/>
      <c r="E12" s="98">
        <f>E11/E9</f>
        <v>0.1</v>
      </c>
      <c r="F12" s="99"/>
      <c r="G12" s="99"/>
      <c r="H12" s="100"/>
      <c r="I12" s="21"/>
      <c r="J12" s="22"/>
    </row>
    <row r="13" spans="2:16" ht="15.5" x14ac:dyDescent="0.35">
      <c r="B13" s="89" t="s">
        <v>23</v>
      </c>
      <c r="C13" s="90"/>
      <c r="D13" s="91"/>
      <c r="E13" s="101">
        <v>20</v>
      </c>
      <c r="F13" s="101"/>
      <c r="G13" s="101"/>
      <c r="H13" s="102"/>
    </row>
    <row r="14" spans="2:16" ht="15.5" x14ac:dyDescent="0.35">
      <c r="B14" s="84" t="s">
        <v>24</v>
      </c>
      <c r="C14" s="85"/>
      <c r="D14" s="86"/>
      <c r="E14" s="87">
        <f>12*E13</f>
        <v>240</v>
      </c>
      <c r="F14" s="87"/>
      <c r="G14" s="87"/>
      <c r="H14" s="88"/>
    </row>
    <row r="15" spans="2:16" ht="15.5" x14ac:dyDescent="0.35">
      <c r="B15" s="89" t="s">
        <v>9</v>
      </c>
      <c r="C15" s="90"/>
      <c r="D15" s="91"/>
      <c r="E15" s="92">
        <v>0.1123</v>
      </c>
      <c r="F15" s="93"/>
      <c r="G15" s="93"/>
      <c r="H15" s="94"/>
    </row>
    <row r="16" spans="2:16" ht="15.5" x14ac:dyDescent="0.35">
      <c r="B16" s="8"/>
      <c r="C16" s="95"/>
      <c r="D16" s="95"/>
      <c r="E16" s="95"/>
      <c r="F16" s="9"/>
      <c r="G16" s="9"/>
      <c r="H16" s="10"/>
    </row>
    <row r="17" spans="1:11" ht="15.5" x14ac:dyDescent="0.35">
      <c r="B17" s="8"/>
      <c r="C17" s="11" t="s">
        <v>4</v>
      </c>
      <c r="D17" s="9"/>
      <c r="E17" s="12"/>
      <c r="F17" s="12"/>
      <c r="G17" s="11" t="s">
        <v>26</v>
      </c>
      <c r="H17" s="13"/>
      <c r="J17" s="37"/>
    </row>
    <row r="18" spans="1:11" ht="16" thickBot="1" x14ac:dyDescent="0.4">
      <c r="B18" s="8"/>
      <c r="C18" s="59"/>
      <c r="D18" s="9"/>
      <c r="E18" s="12"/>
      <c r="F18" s="12"/>
      <c r="G18" s="9"/>
      <c r="H18" s="13"/>
    </row>
    <row r="19" spans="1:11" ht="19" thickBot="1" x14ac:dyDescent="0.4">
      <c r="B19" s="8"/>
      <c r="C19" s="79" t="s">
        <v>10</v>
      </c>
      <c r="D19" s="80"/>
      <c r="E19" s="19">
        <f>-PMT(G19/12,E14,E10,0,0)</f>
        <v>59396.016529499168</v>
      </c>
      <c r="F19" s="12"/>
      <c r="G19" s="77">
        <v>0.05</v>
      </c>
      <c r="H19" s="13"/>
      <c r="I19" s="6"/>
    </row>
    <row r="20" spans="1:11" ht="19" thickBot="1" x14ac:dyDescent="0.4">
      <c r="B20" s="8"/>
      <c r="C20" s="79" t="s">
        <v>11</v>
      </c>
      <c r="D20" s="80"/>
      <c r="E20" s="20">
        <f>-PMT(G20/12,(E14-120),D144,0,0)</f>
        <v>87724.305732754627</v>
      </c>
      <c r="F20" s="12"/>
      <c r="G20" s="78">
        <f>E15+3%</f>
        <v>0.14229999999999998</v>
      </c>
      <c r="H20" s="13"/>
      <c r="I20" s="6"/>
    </row>
    <row r="21" spans="1:11" ht="16" thickBot="1" x14ac:dyDescent="0.4">
      <c r="B21" s="14"/>
      <c r="C21" s="15"/>
      <c r="D21" s="15"/>
      <c r="E21" s="15"/>
      <c r="F21" s="15"/>
      <c r="G21" s="16"/>
      <c r="H21" s="17"/>
    </row>
    <row r="22" spans="1:11" ht="15" thickBot="1" x14ac:dyDescent="0.4">
      <c r="B22" s="18"/>
      <c r="C22" s="18"/>
      <c r="D22" s="18"/>
      <c r="E22" s="18"/>
      <c r="F22" s="18"/>
      <c r="G22" s="18"/>
      <c r="H22" s="18"/>
    </row>
    <row r="23" spans="1:11" s="1" customFormat="1" ht="15" thickBot="1" x14ac:dyDescent="0.35">
      <c r="B23" s="33" t="s">
        <v>5</v>
      </c>
      <c r="C23" s="34" t="s">
        <v>14</v>
      </c>
      <c r="D23" s="34" t="s">
        <v>17</v>
      </c>
      <c r="E23" s="35" t="s">
        <v>7</v>
      </c>
      <c r="F23" s="35" t="s">
        <v>8</v>
      </c>
      <c r="G23" s="35" t="s">
        <v>6</v>
      </c>
      <c r="H23" s="36" t="s">
        <v>15</v>
      </c>
      <c r="J23" s="2"/>
      <c r="K23" s="38" t="s">
        <v>18</v>
      </c>
    </row>
    <row r="24" spans="1:11" s="1" customFormat="1" ht="13" customHeight="1" x14ac:dyDescent="0.3">
      <c r="A24" s="3"/>
      <c r="B24" s="60">
        <v>1</v>
      </c>
      <c r="C24" s="71">
        <v>46113</v>
      </c>
      <c r="D24" s="65">
        <f>E10</f>
        <v>9000000</v>
      </c>
      <c r="E24" s="65">
        <f>IFERROR(VALUE(G24),0) - IFERROR(VALUE(F24),0)</f>
        <v>21896.016529499168</v>
      </c>
      <c r="F24" s="65">
        <f>D24*$G$19/12</f>
        <v>37500</v>
      </c>
      <c r="G24" s="65">
        <f>IF(B24&gt;$E$14,"",PMT($G$19/12,(E14),-D24))</f>
        <v>59396.016529499168</v>
      </c>
      <c r="H24" s="66">
        <f>D24-E24</f>
        <v>8978103.9834705014</v>
      </c>
      <c r="J24" s="4"/>
      <c r="K24" s="2" t="b">
        <f>'Mera Ghar Mera Ashiana 10M, 5%'!$B24&lt;=$E$14</f>
        <v>1</v>
      </c>
    </row>
    <row r="25" spans="1:11" s="1" customFormat="1" ht="13" customHeight="1" x14ac:dyDescent="0.3">
      <c r="A25" s="3"/>
      <c r="B25" s="61">
        <v>2</v>
      </c>
      <c r="C25" s="62">
        <f>EDATE(C24,1)</f>
        <v>46143</v>
      </c>
      <c r="D25" s="63">
        <f>IFERROR(D24,0)-IFERROR(E24,0)</f>
        <v>8978103.9834705014</v>
      </c>
      <c r="E25" s="63">
        <f t="shared" ref="E25:E88" si="0">IFERROR(VALUE(G25),0) - IFERROR(VALUE(F25),0)</f>
        <v>21987.24993170541</v>
      </c>
      <c r="F25" s="63">
        <f t="shared" ref="F25:F88" si="1">D25*$G$19/12</f>
        <v>37408.766597793758</v>
      </c>
      <c r="G25" s="63">
        <f t="shared" ref="G25:G88" si="2">IF(B25&gt;$E$14,"",PMT($G$19/12,($E$14-B24),-D25))</f>
        <v>59396.016529499168</v>
      </c>
      <c r="H25" s="64">
        <f>H24-E25</f>
        <v>8956116.7335387953</v>
      </c>
      <c r="J25" s="4"/>
      <c r="K25" s="2" t="b">
        <f>'Mera Ghar Mera Ashiana 10M, 5%'!$B25&lt;=$E$14</f>
        <v>1</v>
      </c>
    </row>
    <row r="26" spans="1:11" s="1" customFormat="1" ht="13" customHeight="1" x14ac:dyDescent="0.3">
      <c r="A26" s="3"/>
      <c r="B26" s="61">
        <v>3</v>
      </c>
      <c r="C26" s="62">
        <f t="shared" ref="C26:C89" si="3">EDATE(C25,1)</f>
        <v>46174</v>
      </c>
      <c r="D26" s="63">
        <f>IFERROR(D25,0)-IFERROR(E25,0)</f>
        <v>8956116.7335387953</v>
      </c>
      <c r="E26" s="63">
        <f t="shared" si="0"/>
        <v>22078.86347308752</v>
      </c>
      <c r="F26" s="63">
        <f>D26*$G$19/12</f>
        <v>37317.153056411647</v>
      </c>
      <c r="G26" s="63">
        <f>IF(B26&gt;$E$14,"",PMT($G$19/12,($E$14-B25),-D26))</f>
        <v>59396.016529499168</v>
      </c>
      <c r="H26" s="64">
        <f t="shared" ref="H26:H89" si="4">H25-E26</f>
        <v>8934037.8700657077</v>
      </c>
      <c r="J26" s="4"/>
      <c r="K26" s="2" t="b">
        <f>'Mera Ghar Mera Ashiana 10M, 5%'!$B26&lt;=$E$14</f>
        <v>1</v>
      </c>
    </row>
    <row r="27" spans="1:11" s="1" customFormat="1" ht="13" customHeight="1" x14ac:dyDescent="0.3">
      <c r="A27" s="3"/>
      <c r="B27" s="61">
        <v>4</v>
      </c>
      <c r="C27" s="62">
        <f t="shared" si="3"/>
        <v>46204</v>
      </c>
      <c r="D27" s="63">
        <f>IFERROR(D26,0)-IFERROR(E26,0)</f>
        <v>8934037.8700657077</v>
      </c>
      <c r="E27" s="63">
        <f t="shared" si="0"/>
        <v>22170.858737558716</v>
      </c>
      <c r="F27" s="63">
        <f t="shared" si="1"/>
        <v>37225.157791940452</v>
      </c>
      <c r="G27" s="63">
        <f t="shared" si="2"/>
        <v>59396.016529499168</v>
      </c>
      <c r="H27" s="64">
        <f t="shared" si="4"/>
        <v>8911867.0113281496</v>
      </c>
      <c r="J27" s="4"/>
      <c r="K27" s="2" t="b">
        <f>'Mera Ghar Mera Ashiana 10M, 5%'!$B27&lt;=$E$14</f>
        <v>1</v>
      </c>
    </row>
    <row r="28" spans="1:11" s="1" customFormat="1" ht="13" customHeight="1" x14ac:dyDescent="0.3">
      <c r="A28" s="3"/>
      <c r="B28" s="61">
        <v>5</v>
      </c>
      <c r="C28" s="62">
        <f t="shared" si="3"/>
        <v>46235</v>
      </c>
      <c r="D28" s="63">
        <f>IFERROR(D27,0)-IFERROR(E27,0)</f>
        <v>8911867.0113281496</v>
      </c>
      <c r="E28" s="63">
        <f t="shared" si="0"/>
        <v>22263.237315631894</v>
      </c>
      <c r="F28" s="63">
        <f t="shared" si="1"/>
        <v>37132.779213867288</v>
      </c>
      <c r="G28" s="63">
        <f t="shared" si="2"/>
        <v>59396.016529499182</v>
      </c>
      <c r="H28" s="64">
        <f>H27-E28</f>
        <v>8889603.7740125172</v>
      </c>
      <c r="J28" s="4"/>
      <c r="K28" s="2" t="b">
        <f>'Mera Ghar Mera Ashiana 10M, 5%'!$B28&lt;=$E$14</f>
        <v>1</v>
      </c>
    </row>
    <row r="29" spans="1:11" s="1" customFormat="1" ht="13" customHeight="1" x14ac:dyDescent="0.3">
      <c r="A29" s="3"/>
      <c r="B29" s="61">
        <v>6</v>
      </c>
      <c r="C29" s="62">
        <f t="shared" si="3"/>
        <v>46266</v>
      </c>
      <c r="D29" s="63">
        <f>IFERROR(D28,0)-IFERROR(E28,0)</f>
        <v>8889603.7740125172</v>
      </c>
      <c r="E29" s="63">
        <f t="shared" si="0"/>
        <v>22356.000804446994</v>
      </c>
      <c r="F29" s="63">
        <f t="shared" si="1"/>
        <v>37040.015725052159</v>
      </c>
      <c r="G29" s="63">
        <f t="shared" si="2"/>
        <v>59396.016529499153</v>
      </c>
      <c r="H29" s="64">
        <f t="shared" si="4"/>
        <v>8867247.7732080705</v>
      </c>
      <c r="J29" s="4"/>
      <c r="K29" s="2" t="b">
        <f>'Mera Ghar Mera Ashiana 10M, 5%'!$B29&lt;=$E$14</f>
        <v>1</v>
      </c>
    </row>
    <row r="30" spans="1:11" s="1" customFormat="1" ht="13" customHeight="1" x14ac:dyDescent="0.3">
      <c r="A30" s="3"/>
      <c r="B30" s="61">
        <v>7</v>
      </c>
      <c r="C30" s="62">
        <f t="shared" si="3"/>
        <v>46296</v>
      </c>
      <c r="D30" s="63">
        <f t="shared" ref="D30:D93" si="5">IFERROR(D29,0)-IFERROR(E29,0)</f>
        <v>8867247.7732080705</v>
      </c>
      <c r="E30" s="63">
        <f t="shared" si="0"/>
        <v>22449.150807798876</v>
      </c>
      <c r="F30" s="63">
        <f t="shared" si="1"/>
        <v>36946.865721700298</v>
      </c>
      <c r="G30" s="63">
        <f>IF(B30&gt;$E$14,"",PMT($G$19/12,($E$14-B29),-D30))</f>
        <v>59396.016529499175</v>
      </c>
      <c r="H30" s="64">
        <f t="shared" si="4"/>
        <v>8844798.6224002708</v>
      </c>
      <c r="J30" s="4"/>
      <c r="K30" s="2" t="b">
        <f>'Mera Ghar Mera Ashiana 10M, 5%'!$B30&lt;=$E$14</f>
        <v>1</v>
      </c>
    </row>
    <row r="31" spans="1:11" s="1" customFormat="1" ht="13" customHeight="1" x14ac:dyDescent="0.3">
      <c r="A31" s="3"/>
      <c r="B31" s="61">
        <v>8</v>
      </c>
      <c r="C31" s="62">
        <f t="shared" si="3"/>
        <v>46327</v>
      </c>
      <c r="D31" s="63">
        <f t="shared" si="5"/>
        <v>8844798.6224002708</v>
      </c>
      <c r="E31" s="63">
        <f t="shared" si="0"/>
        <v>22542.68893616469</v>
      </c>
      <c r="F31" s="63">
        <f t="shared" si="1"/>
        <v>36853.327593334463</v>
      </c>
      <c r="G31" s="63">
        <f t="shared" si="2"/>
        <v>59396.016529499153</v>
      </c>
      <c r="H31" s="64">
        <f t="shared" si="4"/>
        <v>8822255.9334641062</v>
      </c>
      <c r="J31" s="4"/>
      <c r="K31" s="2" t="b">
        <f>'Mera Ghar Mera Ashiana 10M, 5%'!$B31&lt;=$E$14</f>
        <v>1</v>
      </c>
    </row>
    <row r="32" spans="1:11" s="1" customFormat="1" ht="13" customHeight="1" x14ac:dyDescent="0.3">
      <c r="A32" s="3"/>
      <c r="B32" s="61">
        <v>9</v>
      </c>
      <c r="C32" s="62">
        <f t="shared" si="3"/>
        <v>46357</v>
      </c>
      <c r="D32" s="63">
        <f t="shared" si="5"/>
        <v>8822255.9334641062</v>
      </c>
      <c r="E32" s="63">
        <f t="shared" si="0"/>
        <v>22636.616806732054</v>
      </c>
      <c r="F32" s="63">
        <f t="shared" si="1"/>
        <v>36759.399722767113</v>
      </c>
      <c r="G32" s="63">
        <f t="shared" si="2"/>
        <v>59396.016529499168</v>
      </c>
      <c r="H32" s="64">
        <f t="shared" si="4"/>
        <v>8799619.3166573737</v>
      </c>
      <c r="J32" s="4"/>
      <c r="K32" s="2" t="b">
        <f>'Mera Ghar Mera Ashiana 10M, 5%'!$B32&lt;=$E$14</f>
        <v>1</v>
      </c>
    </row>
    <row r="33" spans="1:11" s="1" customFormat="1" ht="13" customHeight="1" x14ac:dyDescent="0.3">
      <c r="A33" s="3"/>
      <c r="B33" s="61">
        <v>10</v>
      </c>
      <c r="C33" s="62">
        <f t="shared" si="3"/>
        <v>46388</v>
      </c>
      <c r="D33" s="63">
        <f t="shared" si="5"/>
        <v>8799619.3166573737</v>
      </c>
      <c r="E33" s="63">
        <f t="shared" si="0"/>
        <v>22730.936043426758</v>
      </c>
      <c r="F33" s="63">
        <f t="shared" si="1"/>
        <v>36665.080486072395</v>
      </c>
      <c r="G33" s="63">
        <f t="shared" si="2"/>
        <v>59396.016529499153</v>
      </c>
      <c r="H33" s="64">
        <f t="shared" si="4"/>
        <v>8776888.3806139473</v>
      </c>
      <c r="J33" s="4"/>
      <c r="K33" s="2" t="b">
        <f>'Mera Ghar Mera Ashiana 10M, 5%'!$B33&lt;=$E$14</f>
        <v>1</v>
      </c>
    </row>
    <row r="34" spans="1:11" s="1" customFormat="1" ht="13" customHeight="1" x14ac:dyDescent="0.3">
      <c r="A34" s="3"/>
      <c r="B34" s="61">
        <v>11</v>
      </c>
      <c r="C34" s="62">
        <f t="shared" si="3"/>
        <v>46419</v>
      </c>
      <c r="D34" s="63">
        <f t="shared" si="5"/>
        <v>8776888.3806139473</v>
      </c>
      <c r="E34" s="63">
        <f t="shared" si="0"/>
        <v>22825.648276941036</v>
      </c>
      <c r="F34" s="63">
        <f t="shared" si="1"/>
        <v>36570.368252558117</v>
      </c>
      <c r="G34" s="63">
        <f t="shared" si="2"/>
        <v>59396.016529499153</v>
      </c>
      <c r="H34" s="64">
        <f t="shared" si="4"/>
        <v>8754062.7323370054</v>
      </c>
      <c r="J34" s="4"/>
      <c r="K34" s="2" t="b">
        <f>'Mera Ghar Mera Ashiana 10M, 5%'!$B34&lt;=$E$14</f>
        <v>1</v>
      </c>
    </row>
    <row r="35" spans="1:11" s="1" customFormat="1" ht="13" customHeight="1" x14ac:dyDescent="0.3">
      <c r="A35" s="3"/>
      <c r="B35" s="61">
        <v>12</v>
      </c>
      <c r="C35" s="62">
        <f t="shared" si="3"/>
        <v>46447</v>
      </c>
      <c r="D35" s="63">
        <f t="shared" si="5"/>
        <v>8754062.7323370054</v>
      </c>
      <c r="E35" s="63">
        <f t="shared" si="0"/>
        <v>22920.755144761642</v>
      </c>
      <c r="F35" s="63">
        <f t="shared" si="1"/>
        <v>36475.261384737525</v>
      </c>
      <c r="G35" s="63">
        <f t="shared" si="2"/>
        <v>59396.016529499168</v>
      </c>
      <c r="H35" s="64">
        <f t="shared" si="4"/>
        <v>8731141.9771922436</v>
      </c>
      <c r="J35" s="4"/>
      <c r="K35" s="2" t="b">
        <f>'Mera Ghar Mera Ashiana 10M, 5%'!$B35&lt;=$E$14</f>
        <v>1</v>
      </c>
    </row>
    <row r="36" spans="1:11" s="1" customFormat="1" ht="13" customHeight="1" x14ac:dyDescent="0.3">
      <c r="A36" s="3"/>
      <c r="B36" s="61">
        <v>13</v>
      </c>
      <c r="C36" s="62">
        <f t="shared" si="3"/>
        <v>46478</v>
      </c>
      <c r="D36" s="63">
        <f t="shared" si="5"/>
        <v>8731141.9771922436</v>
      </c>
      <c r="E36" s="63">
        <f t="shared" si="0"/>
        <v>23016.258291198137</v>
      </c>
      <c r="F36" s="63">
        <f t="shared" si="1"/>
        <v>36379.758238301016</v>
      </c>
      <c r="G36" s="63">
        <f t="shared" si="2"/>
        <v>59396.016529499153</v>
      </c>
      <c r="H36" s="64">
        <f t="shared" si="4"/>
        <v>8708125.7189010456</v>
      </c>
      <c r="J36" s="4"/>
      <c r="K36" s="2" t="b">
        <f>'Mera Ghar Mera Ashiana 10M, 5%'!$B36&lt;=$E$14</f>
        <v>1</v>
      </c>
    </row>
    <row r="37" spans="1:11" s="1" customFormat="1" ht="13" customHeight="1" x14ac:dyDescent="0.3">
      <c r="A37" s="3"/>
      <c r="B37" s="61">
        <v>14</v>
      </c>
      <c r="C37" s="62">
        <f t="shared" si="3"/>
        <v>46508</v>
      </c>
      <c r="D37" s="63">
        <f t="shared" si="5"/>
        <v>8708125.7189010456</v>
      </c>
      <c r="E37" s="63">
        <f t="shared" si="0"/>
        <v>23112.159367411463</v>
      </c>
      <c r="F37" s="63">
        <f t="shared" si="1"/>
        <v>36283.85716208769</v>
      </c>
      <c r="G37" s="63">
        <f t="shared" si="2"/>
        <v>59396.016529499153</v>
      </c>
      <c r="H37" s="64">
        <f t="shared" si="4"/>
        <v>8685013.5595336333</v>
      </c>
      <c r="J37" s="4"/>
      <c r="K37" s="2" t="b">
        <f>'Mera Ghar Mera Ashiana 10M, 5%'!$B37&lt;=$E$14</f>
        <v>1</v>
      </c>
    </row>
    <row r="38" spans="1:11" s="1" customFormat="1" ht="13" customHeight="1" x14ac:dyDescent="0.3">
      <c r="A38" s="3"/>
      <c r="B38" s="61">
        <v>15</v>
      </c>
      <c r="C38" s="62">
        <f t="shared" si="3"/>
        <v>46539</v>
      </c>
      <c r="D38" s="63">
        <f t="shared" si="5"/>
        <v>8685013.5595336333</v>
      </c>
      <c r="E38" s="63">
        <f t="shared" si="0"/>
        <v>23208.460031442344</v>
      </c>
      <c r="F38" s="63">
        <f t="shared" si="1"/>
        <v>36187.556498056809</v>
      </c>
      <c r="G38" s="63">
        <f t="shared" si="2"/>
        <v>59396.016529499153</v>
      </c>
      <c r="H38" s="64">
        <f t="shared" si="4"/>
        <v>8661805.0995021909</v>
      </c>
      <c r="J38" s="4"/>
      <c r="K38" s="2" t="b">
        <f>'Mera Ghar Mera Ashiana 10M, 5%'!$B38&lt;=$E$14</f>
        <v>1</v>
      </c>
    </row>
    <row r="39" spans="1:11" s="1" customFormat="1" ht="13" customHeight="1" x14ac:dyDescent="0.3">
      <c r="A39" s="3"/>
      <c r="B39" s="61">
        <v>16</v>
      </c>
      <c r="C39" s="62">
        <f t="shared" si="3"/>
        <v>46569</v>
      </c>
      <c r="D39" s="63">
        <f t="shared" si="5"/>
        <v>8661805.0995021909</v>
      </c>
      <c r="E39" s="63">
        <f t="shared" si="0"/>
        <v>23305.161948240013</v>
      </c>
      <c r="F39" s="63">
        <f t="shared" si="1"/>
        <v>36090.854581259133</v>
      </c>
      <c r="G39" s="63">
        <f t="shared" si="2"/>
        <v>59396.016529499146</v>
      </c>
      <c r="H39" s="64">
        <f t="shared" si="4"/>
        <v>8638499.9375539515</v>
      </c>
      <c r="J39" s="4"/>
      <c r="K39" s="2" t="b">
        <f>'Mera Ghar Mera Ashiana 10M, 5%'!$B39&lt;=$E$14</f>
        <v>1</v>
      </c>
    </row>
    <row r="40" spans="1:11" s="1" customFormat="1" ht="13" customHeight="1" x14ac:dyDescent="0.3">
      <c r="A40" s="3"/>
      <c r="B40" s="61">
        <v>17</v>
      </c>
      <c r="C40" s="62">
        <f t="shared" si="3"/>
        <v>46600</v>
      </c>
      <c r="D40" s="63">
        <f t="shared" si="5"/>
        <v>8638499.9375539515</v>
      </c>
      <c r="E40" s="63">
        <f t="shared" si="0"/>
        <v>23402.266789691013</v>
      </c>
      <c r="F40" s="63">
        <f t="shared" si="1"/>
        <v>35993.749739808132</v>
      </c>
      <c r="G40" s="63">
        <f t="shared" si="2"/>
        <v>59396.016529499146</v>
      </c>
      <c r="H40" s="64">
        <f t="shared" si="4"/>
        <v>8615097.67076426</v>
      </c>
      <c r="J40" s="4"/>
      <c r="K40" s="2" t="b">
        <f>'Mera Ghar Mera Ashiana 10M, 5%'!$B40&lt;=$E$14</f>
        <v>1</v>
      </c>
    </row>
    <row r="41" spans="1:11" s="1" customFormat="1" ht="13" customHeight="1" x14ac:dyDescent="0.3">
      <c r="A41" s="3"/>
      <c r="B41" s="61">
        <v>18</v>
      </c>
      <c r="C41" s="62">
        <f t="shared" si="3"/>
        <v>46631</v>
      </c>
      <c r="D41" s="63">
        <f t="shared" si="5"/>
        <v>8615097.67076426</v>
      </c>
      <c r="E41" s="63">
        <f t="shared" si="0"/>
        <v>23499.776234648081</v>
      </c>
      <c r="F41" s="63">
        <f t="shared" si="1"/>
        <v>35896.240294851086</v>
      </c>
      <c r="G41" s="63">
        <f t="shared" si="2"/>
        <v>59396.016529499168</v>
      </c>
      <c r="H41" s="64">
        <f t="shared" si="4"/>
        <v>8591597.8945296127</v>
      </c>
      <c r="J41" s="4"/>
      <c r="K41" s="2" t="b">
        <f>'Mera Ghar Mera Ashiana 10M, 5%'!$B41&lt;=$E$14</f>
        <v>1</v>
      </c>
    </row>
    <row r="42" spans="1:11" s="1" customFormat="1" ht="13" customHeight="1" x14ac:dyDescent="0.3">
      <c r="A42" s="3"/>
      <c r="B42" s="61">
        <v>19</v>
      </c>
      <c r="C42" s="62">
        <f t="shared" si="3"/>
        <v>46661</v>
      </c>
      <c r="D42" s="63">
        <f t="shared" si="5"/>
        <v>8591597.8945296127</v>
      </c>
      <c r="E42" s="63">
        <f t="shared" si="0"/>
        <v>23597.691968959101</v>
      </c>
      <c r="F42" s="63">
        <f t="shared" si="1"/>
        <v>35798.324560540052</v>
      </c>
      <c r="G42" s="63">
        <f t="shared" si="2"/>
        <v>59396.016529499153</v>
      </c>
      <c r="H42" s="64">
        <f t="shared" si="4"/>
        <v>8568000.2025606539</v>
      </c>
      <c r="J42" s="4"/>
      <c r="K42" s="2" t="b">
        <f>'Mera Ghar Mera Ashiana 10M, 5%'!$B42&lt;=$E$14</f>
        <v>1</v>
      </c>
    </row>
    <row r="43" spans="1:11" s="1" customFormat="1" ht="13" customHeight="1" x14ac:dyDescent="0.3">
      <c r="A43" s="3"/>
      <c r="B43" s="61">
        <v>20</v>
      </c>
      <c r="C43" s="62">
        <f t="shared" si="3"/>
        <v>46692</v>
      </c>
      <c r="D43" s="63">
        <f t="shared" si="5"/>
        <v>8568000.2025606539</v>
      </c>
      <c r="E43" s="63">
        <f t="shared" si="0"/>
        <v>23696.015685496444</v>
      </c>
      <c r="F43" s="63">
        <f t="shared" si="1"/>
        <v>35700.000844002723</v>
      </c>
      <c r="G43" s="63">
        <f t="shared" si="2"/>
        <v>59396.016529499168</v>
      </c>
      <c r="H43" s="64">
        <f t="shared" si="4"/>
        <v>8544304.1868751571</v>
      </c>
      <c r="J43" s="4"/>
      <c r="K43" s="2" t="b">
        <f>'Mera Ghar Mera Ashiana 10M, 5%'!$B43&lt;=$E$14</f>
        <v>1</v>
      </c>
    </row>
    <row r="44" spans="1:11" s="1" customFormat="1" ht="13" customHeight="1" x14ac:dyDescent="0.3">
      <c r="A44" s="3"/>
      <c r="B44" s="61">
        <v>21</v>
      </c>
      <c r="C44" s="62">
        <f t="shared" si="3"/>
        <v>46722</v>
      </c>
      <c r="D44" s="63">
        <f t="shared" si="5"/>
        <v>8544304.1868751571</v>
      </c>
      <c r="E44" s="63">
        <f t="shared" si="0"/>
        <v>23794.749084186013</v>
      </c>
      <c r="F44" s="63">
        <f t="shared" si="1"/>
        <v>35601.267445313155</v>
      </c>
      <c r="G44" s="63">
        <f t="shared" si="2"/>
        <v>59396.016529499168</v>
      </c>
      <c r="H44" s="64">
        <f t="shared" si="4"/>
        <v>8520509.4377909712</v>
      </c>
      <c r="J44" s="4"/>
      <c r="K44" s="2" t="b">
        <f>'Mera Ghar Mera Ashiana 10M, 5%'!$B44&lt;=$E$14</f>
        <v>1</v>
      </c>
    </row>
    <row r="45" spans="1:11" s="1" customFormat="1" ht="13" customHeight="1" x14ac:dyDescent="0.3">
      <c r="A45" s="3"/>
      <c r="B45" s="61">
        <v>22</v>
      </c>
      <c r="C45" s="62">
        <f t="shared" si="3"/>
        <v>46753</v>
      </c>
      <c r="D45" s="63">
        <f t="shared" si="5"/>
        <v>8520509.4377909712</v>
      </c>
      <c r="E45" s="63">
        <f t="shared" si="0"/>
        <v>23893.893872036773</v>
      </c>
      <c r="F45" s="63">
        <f t="shared" si="1"/>
        <v>35502.12265746238</v>
      </c>
      <c r="G45" s="63">
        <f t="shared" si="2"/>
        <v>59396.016529499153</v>
      </c>
      <c r="H45" s="64">
        <f t="shared" si="4"/>
        <v>8496615.5439189337</v>
      </c>
      <c r="J45" s="4"/>
      <c r="K45" s="2" t="b">
        <f>'Mera Ghar Mera Ashiana 10M, 5%'!$B45&lt;=$E$14</f>
        <v>1</v>
      </c>
    </row>
    <row r="46" spans="1:11" s="1" customFormat="1" ht="13" customHeight="1" x14ac:dyDescent="0.3">
      <c r="A46" s="3"/>
      <c r="B46" s="61">
        <v>23</v>
      </c>
      <c r="C46" s="62">
        <f t="shared" si="3"/>
        <v>46784</v>
      </c>
      <c r="D46" s="63">
        <f t="shared" si="5"/>
        <v>8496615.5439189337</v>
      </c>
      <c r="E46" s="63">
        <f t="shared" si="0"/>
        <v>23993.451763170262</v>
      </c>
      <c r="F46" s="63">
        <f t="shared" si="1"/>
        <v>35402.564766328891</v>
      </c>
      <c r="G46" s="63">
        <f t="shared" si="2"/>
        <v>59396.016529499153</v>
      </c>
      <c r="H46" s="64">
        <f t="shared" si="4"/>
        <v>8472622.0921557639</v>
      </c>
      <c r="J46" s="4"/>
      <c r="K46" s="2" t="b">
        <f>'Mera Ghar Mera Ashiana 10M, 5%'!$B46&lt;=$E$14</f>
        <v>1</v>
      </c>
    </row>
    <row r="47" spans="1:11" s="1" customFormat="1" ht="13" customHeight="1" x14ac:dyDescent="0.3">
      <c r="A47" s="3"/>
      <c r="B47" s="61">
        <v>24</v>
      </c>
      <c r="C47" s="62">
        <f t="shared" si="3"/>
        <v>46813</v>
      </c>
      <c r="D47" s="63">
        <f t="shared" si="5"/>
        <v>8472622.0921557639</v>
      </c>
      <c r="E47" s="63">
        <f t="shared" si="0"/>
        <v>24093.424478850131</v>
      </c>
      <c r="F47" s="63">
        <f t="shared" si="1"/>
        <v>35302.592050649015</v>
      </c>
      <c r="G47" s="63">
        <f t="shared" si="2"/>
        <v>59396.016529499146</v>
      </c>
      <c r="H47" s="64">
        <f t="shared" si="4"/>
        <v>8448528.6676769145</v>
      </c>
      <c r="J47" s="4"/>
      <c r="K47" s="2" t="b">
        <f>'Mera Ghar Mera Ashiana 10M, 5%'!$B47&lt;=$E$14</f>
        <v>1</v>
      </c>
    </row>
    <row r="48" spans="1:11" s="1" customFormat="1" ht="13" customHeight="1" x14ac:dyDescent="0.3">
      <c r="A48" s="3"/>
      <c r="B48" s="61">
        <v>25</v>
      </c>
      <c r="C48" s="62">
        <f t="shared" si="3"/>
        <v>46844</v>
      </c>
      <c r="D48" s="63">
        <f t="shared" si="5"/>
        <v>8448528.6676769145</v>
      </c>
      <c r="E48" s="63">
        <f t="shared" si="0"/>
        <v>24193.813747512024</v>
      </c>
      <c r="F48" s="63">
        <f t="shared" si="1"/>
        <v>35202.202781987144</v>
      </c>
      <c r="G48" s="63">
        <f t="shared" si="2"/>
        <v>59396.016529499168</v>
      </c>
      <c r="H48" s="64">
        <f t="shared" si="4"/>
        <v>8424334.8539294023</v>
      </c>
      <c r="J48" s="4"/>
      <c r="K48" s="2" t="b">
        <f>'Mera Ghar Mera Ashiana 10M, 5%'!$B48&lt;=$E$14</f>
        <v>1</v>
      </c>
    </row>
    <row r="49" spans="1:11" s="1" customFormat="1" ht="13" customHeight="1" x14ac:dyDescent="0.3">
      <c r="A49" s="3"/>
      <c r="B49" s="61">
        <v>26</v>
      </c>
      <c r="C49" s="62">
        <f t="shared" si="3"/>
        <v>46874</v>
      </c>
      <c r="D49" s="63">
        <f t="shared" si="5"/>
        <v>8424334.8539294023</v>
      </c>
      <c r="E49" s="63">
        <f t="shared" si="0"/>
        <v>24294.621304793305</v>
      </c>
      <c r="F49" s="63">
        <f t="shared" si="1"/>
        <v>35101.395224705841</v>
      </c>
      <c r="G49" s="63">
        <f t="shared" si="2"/>
        <v>59396.016529499146</v>
      </c>
      <c r="H49" s="64">
        <f t="shared" si="4"/>
        <v>8400040.232624609</v>
      </c>
      <c r="J49" s="4"/>
      <c r="K49" s="2" t="b">
        <f>'Mera Ghar Mera Ashiana 10M, 5%'!$B49&lt;=$E$14</f>
        <v>1</v>
      </c>
    </row>
    <row r="50" spans="1:11" s="1" customFormat="1" ht="13" customHeight="1" x14ac:dyDescent="0.3">
      <c r="A50" s="3"/>
      <c r="B50" s="61">
        <v>27</v>
      </c>
      <c r="C50" s="62">
        <f t="shared" si="3"/>
        <v>46905</v>
      </c>
      <c r="D50" s="63">
        <f t="shared" si="5"/>
        <v>8400040.232624609</v>
      </c>
      <c r="E50" s="63">
        <f t="shared" si="0"/>
        <v>24395.84889356327</v>
      </c>
      <c r="F50" s="63">
        <f t="shared" si="1"/>
        <v>35000.167635935875</v>
      </c>
      <c r="G50" s="63">
        <f t="shared" si="2"/>
        <v>59396.016529499146</v>
      </c>
      <c r="H50" s="64">
        <f t="shared" si="4"/>
        <v>8375644.3837310458</v>
      </c>
      <c r="J50" s="4"/>
      <c r="K50" s="2" t="b">
        <f>'Mera Ghar Mera Ashiana 10M, 5%'!$B50&lt;=$E$14</f>
        <v>1</v>
      </c>
    </row>
    <row r="51" spans="1:11" s="1" customFormat="1" ht="13" customHeight="1" x14ac:dyDescent="0.3">
      <c r="A51" s="3"/>
      <c r="B51" s="61">
        <v>28</v>
      </c>
      <c r="C51" s="62">
        <f t="shared" si="3"/>
        <v>46935</v>
      </c>
      <c r="D51" s="63">
        <f t="shared" si="5"/>
        <v>8375644.3837310458</v>
      </c>
      <c r="E51" s="63">
        <f t="shared" si="0"/>
        <v>24497.498263953137</v>
      </c>
      <c r="F51" s="63">
        <f t="shared" si="1"/>
        <v>34898.51826554603</v>
      </c>
      <c r="G51" s="63">
        <f t="shared" si="2"/>
        <v>59396.016529499168</v>
      </c>
      <c r="H51" s="64">
        <f t="shared" si="4"/>
        <v>8351146.8854670925</v>
      </c>
      <c r="J51" s="4"/>
      <c r="K51" s="2" t="b">
        <f>'Mera Ghar Mera Ashiana 10M, 5%'!$B51&lt;=$E$14</f>
        <v>1</v>
      </c>
    </row>
    <row r="52" spans="1:11" s="1" customFormat="1" ht="13" customHeight="1" x14ac:dyDescent="0.3">
      <c r="A52" s="3"/>
      <c r="B52" s="61">
        <v>29</v>
      </c>
      <c r="C52" s="62">
        <f t="shared" si="3"/>
        <v>46966</v>
      </c>
      <c r="D52" s="63">
        <f t="shared" si="5"/>
        <v>8351146.8854670925</v>
      </c>
      <c r="E52" s="63">
        <f t="shared" si="0"/>
        <v>24599.57117338627</v>
      </c>
      <c r="F52" s="63">
        <f t="shared" si="1"/>
        <v>34796.445356112883</v>
      </c>
      <c r="G52" s="63">
        <f>IF(B52&gt;$E$14,"",PMT($G$19/12,($E$14-B51),-D52))</f>
        <v>59396.016529499153</v>
      </c>
      <c r="H52" s="64">
        <f t="shared" si="4"/>
        <v>8326547.3142937059</v>
      </c>
      <c r="J52" s="4"/>
      <c r="K52" s="2" t="b">
        <f>'Mera Ghar Mera Ashiana 10M, 5%'!$B52&lt;=$E$14</f>
        <v>1</v>
      </c>
    </row>
    <row r="53" spans="1:11" s="1" customFormat="1" ht="13" customHeight="1" x14ac:dyDescent="0.3">
      <c r="A53" s="3"/>
      <c r="B53" s="61">
        <v>30</v>
      </c>
      <c r="C53" s="62">
        <f t="shared" si="3"/>
        <v>46997</v>
      </c>
      <c r="D53" s="63">
        <f t="shared" si="5"/>
        <v>8326547.3142937059</v>
      </c>
      <c r="E53" s="63">
        <f t="shared" si="0"/>
        <v>24702.069386608709</v>
      </c>
      <c r="F53" s="63">
        <f t="shared" si="1"/>
        <v>34693.947142890444</v>
      </c>
      <c r="G53" s="63">
        <f t="shared" si="2"/>
        <v>59396.016529499153</v>
      </c>
      <c r="H53" s="64">
        <f t="shared" si="4"/>
        <v>8301845.244907097</v>
      </c>
      <c r="J53" s="4"/>
      <c r="K53" s="2" t="b">
        <f>'Mera Ghar Mera Ashiana 10M, 5%'!$B53&lt;=$E$14</f>
        <v>1</v>
      </c>
    </row>
    <row r="54" spans="1:11" s="1" customFormat="1" ht="13" customHeight="1" x14ac:dyDescent="0.3">
      <c r="A54" s="3"/>
      <c r="B54" s="61">
        <v>31</v>
      </c>
      <c r="C54" s="62">
        <f t="shared" si="3"/>
        <v>47027</v>
      </c>
      <c r="D54" s="63">
        <f t="shared" si="5"/>
        <v>8301845.244907097</v>
      </c>
      <c r="E54" s="63">
        <f t="shared" si="0"/>
        <v>24804.994675719594</v>
      </c>
      <c r="F54" s="63">
        <f t="shared" si="1"/>
        <v>34591.021853779574</v>
      </c>
      <c r="G54" s="63">
        <f t="shared" si="2"/>
        <v>59396.016529499168</v>
      </c>
      <c r="H54" s="64">
        <f t="shared" si="4"/>
        <v>8277040.2502313778</v>
      </c>
      <c r="J54" s="4"/>
      <c r="K54" s="2" t="b">
        <f>'Mera Ghar Mera Ashiana 10M, 5%'!$B54&lt;=$E$14</f>
        <v>1</v>
      </c>
    </row>
    <row r="55" spans="1:11" s="1" customFormat="1" ht="13" customHeight="1" x14ac:dyDescent="0.3">
      <c r="A55" s="3"/>
      <c r="B55" s="61">
        <v>32</v>
      </c>
      <c r="C55" s="62">
        <f t="shared" si="3"/>
        <v>47058</v>
      </c>
      <c r="D55" s="63">
        <f t="shared" si="5"/>
        <v>8277040.2502313778</v>
      </c>
      <c r="E55" s="63">
        <f t="shared" si="0"/>
        <v>24908.348820201747</v>
      </c>
      <c r="F55" s="63">
        <f t="shared" si="1"/>
        <v>34487.667709297406</v>
      </c>
      <c r="G55" s="63">
        <f t="shared" si="2"/>
        <v>59396.016529499153</v>
      </c>
      <c r="H55" s="64">
        <f t="shared" si="4"/>
        <v>8252131.9014111757</v>
      </c>
      <c r="J55" s="4"/>
      <c r="K55" s="2" t="b">
        <f>'Mera Ghar Mera Ashiana 10M, 5%'!$B55&lt;=$E$14</f>
        <v>1</v>
      </c>
    </row>
    <row r="56" spans="1:11" s="1" customFormat="1" ht="13" customHeight="1" x14ac:dyDescent="0.3">
      <c r="A56" s="3"/>
      <c r="B56" s="61">
        <v>33</v>
      </c>
      <c r="C56" s="62">
        <f t="shared" si="3"/>
        <v>47088</v>
      </c>
      <c r="D56" s="63">
        <f t="shared" si="5"/>
        <v>8252131.9014111757</v>
      </c>
      <c r="E56" s="63">
        <f t="shared" si="0"/>
        <v>25012.133606952579</v>
      </c>
      <c r="F56" s="63">
        <f t="shared" si="1"/>
        <v>34383.882922546567</v>
      </c>
      <c r="G56" s="63">
        <f t="shared" si="2"/>
        <v>59396.016529499146</v>
      </c>
      <c r="H56" s="64">
        <f t="shared" si="4"/>
        <v>8227119.7678042231</v>
      </c>
      <c r="J56" s="4"/>
      <c r="K56" s="2" t="b">
        <f>'Mera Ghar Mera Ashiana 10M, 5%'!$B56&lt;=$E$14</f>
        <v>1</v>
      </c>
    </row>
    <row r="57" spans="1:11" s="1" customFormat="1" ht="13" customHeight="1" x14ac:dyDescent="0.3">
      <c r="A57" s="3"/>
      <c r="B57" s="61">
        <v>34</v>
      </c>
      <c r="C57" s="62">
        <f t="shared" si="3"/>
        <v>47119</v>
      </c>
      <c r="D57" s="63">
        <f t="shared" si="5"/>
        <v>8227119.7678042231</v>
      </c>
      <c r="E57" s="63">
        <f t="shared" si="0"/>
        <v>25116.350830314885</v>
      </c>
      <c r="F57" s="63">
        <f t="shared" si="1"/>
        <v>34279.665699184268</v>
      </c>
      <c r="G57" s="63">
        <f t="shared" si="2"/>
        <v>59396.016529499153</v>
      </c>
      <c r="H57" s="64">
        <f t="shared" si="4"/>
        <v>8202003.4169739084</v>
      </c>
      <c r="J57" s="4"/>
      <c r="K57" s="2" t="b">
        <f>'Mera Ghar Mera Ashiana 10M, 5%'!$B57&lt;=$E$14</f>
        <v>1</v>
      </c>
    </row>
    <row r="58" spans="1:11" s="1" customFormat="1" ht="13" customHeight="1" x14ac:dyDescent="0.3">
      <c r="A58" s="3"/>
      <c r="B58" s="61">
        <v>35</v>
      </c>
      <c r="C58" s="62">
        <f t="shared" si="3"/>
        <v>47150</v>
      </c>
      <c r="D58" s="63">
        <f t="shared" si="5"/>
        <v>8202003.4169739084</v>
      </c>
      <c r="E58" s="63">
        <f t="shared" si="0"/>
        <v>25221.002292107863</v>
      </c>
      <c r="F58" s="63">
        <f t="shared" si="1"/>
        <v>34175.014237391289</v>
      </c>
      <c r="G58" s="63">
        <f t="shared" si="2"/>
        <v>59396.016529499153</v>
      </c>
      <c r="H58" s="64">
        <f t="shared" si="4"/>
        <v>8176782.4146818006</v>
      </c>
      <c r="J58" s="4"/>
      <c r="K58" s="2" t="b">
        <f>'Mera Ghar Mera Ashiana 10M, 5%'!$B58&lt;=$E$14</f>
        <v>1</v>
      </c>
    </row>
    <row r="59" spans="1:11" s="1" customFormat="1" ht="13" customHeight="1" x14ac:dyDescent="0.3">
      <c r="A59" s="3"/>
      <c r="B59" s="61">
        <v>36</v>
      </c>
      <c r="C59" s="62">
        <f t="shared" si="3"/>
        <v>47178</v>
      </c>
      <c r="D59" s="63">
        <f t="shared" si="5"/>
        <v>8176782.4146818006</v>
      </c>
      <c r="E59" s="63">
        <f t="shared" si="0"/>
        <v>25326.089801658316</v>
      </c>
      <c r="F59" s="63">
        <f t="shared" si="1"/>
        <v>34069.926727840837</v>
      </c>
      <c r="G59" s="63">
        <f t="shared" si="2"/>
        <v>59396.016529499153</v>
      </c>
      <c r="H59" s="64">
        <f t="shared" si="4"/>
        <v>8151456.3248801427</v>
      </c>
      <c r="J59" s="4"/>
      <c r="K59" s="2" t="b">
        <f>'Mera Ghar Mera Ashiana 10M, 5%'!$B59&lt;=$E$14</f>
        <v>1</v>
      </c>
    </row>
    <row r="60" spans="1:11" s="1" customFormat="1" ht="13" customHeight="1" x14ac:dyDescent="0.3">
      <c r="A60" s="3"/>
      <c r="B60" s="61">
        <v>37</v>
      </c>
      <c r="C60" s="62">
        <f t="shared" si="3"/>
        <v>47209</v>
      </c>
      <c r="D60" s="63">
        <f t="shared" si="5"/>
        <v>8151456.3248801427</v>
      </c>
      <c r="E60" s="63">
        <f t="shared" si="0"/>
        <v>25431.615175831903</v>
      </c>
      <c r="F60" s="63">
        <f t="shared" si="1"/>
        <v>33964.401353667265</v>
      </c>
      <c r="G60" s="63">
        <f t="shared" si="2"/>
        <v>59396.016529499168</v>
      </c>
      <c r="H60" s="64">
        <f t="shared" si="4"/>
        <v>8126024.7097043106</v>
      </c>
      <c r="J60" s="4"/>
      <c r="K60" s="2" t="b">
        <f>'Mera Ghar Mera Ashiana 10M, 5%'!$B60&lt;=$E$14</f>
        <v>1</v>
      </c>
    </row>
    <row r="61" spans="1:11" s="1" customFormat="1" ht="13" customHeight="1" x14ac:dyDescent="0.3">
      <c r="A61" s="3"/>
      <c r="B61" s="61">
        <v>38</v>
      </c>
      <c r="C61" s="62">
        <f t="shared" si="3"/>
        <v>47239</v>
      </c>
      <c r="D61" s="63">
        <f t="shared" si="5"/>
        <v>8126024.7097043106</v>
      </c>
      <c r="E61" s="63">
        <f t="shared" si="0"/>
        <v>25537.58023906454</v>
      </c>
      <c r="F61" s="63">
        <f t="shared" si="1"/>
        <v>33858.436290434627</v>
      </c>
      <c r="G61" s="63">
        <f t="shared" si="2"/>
        <v>59396.016529499168</v>
      </c>
      <c r="H61" s="64">
        <f t="shared" si="4"/>
        <v>8100487.1294652456</v>
      </c>
      <c r="J61" s="4"/>
      <c r="K61" s="2" t="b">
        <f>'Mera Ghar Mera Ashiana 10M, 5%'!$B61&lt;=$E$14</f>
        <v>1</v>
      </c>
    </row>
    <row r="62" spans="1:11" s="1" customFormat="1" ht="13" customHeight="1" x14ac:dyDescent="0.3">
      <c r="A62" s="3"/>
      <c r="B62" s="61">
        <v>39</v>
      </c>
      <c r="C62" s="62">
        <f t="shared" si="3"/>
        <v>47270</v>
      </c>
      <c r="D62" s="63">
        <f t="shared" si="5"/>
        <v>8100487.1294652456</v>
      </c>
      <c r="E62" s="63">
        <f t="shared" si="0"/>
        <v>25643.986823393978</v>
      </c>
      <c r="F62" s="63">
        <f t="shared" si="1"/>
        <v>33752.02970610519</v>
      </c>
      <c r="G62" s="63">
        <f t="shared" si="2"/>
        <v>59396.016529499168</v>
      </c>
      <c r="H62" s="64">
        <f t="shared" si="4"/>
        <v>8074843.1426418517</v>
      </c>
      <c r="J62" s="4"/>
      <c r="K62" s="2" t="b">
        <f>'Mera Ghar Mera Ashiana 10M, 5%'!$B62&lt;=$E$14</f>
        <v>1</v>
      </c>
    </row>
    <row r="63" spans="1:11" s="1" customFormat="1" ht="13" customHeight="1" x14ac:dyDescent="0.3">
      <c r="A63" s="3"/>
      <c r="B63" s="61">
        <v>40</v>
      </c>
      <c r="C63" s="62">
        <f t="shared" si="3"/>
        <v>47300</v>
      </c>
      <c r="D63" s="63">
        <f t="shared" si="5"/>
        <v>8074843.1426418517</v>
      </c>
      <c r="E63" s="63">
        <f t="shared" si="0"/>
        <v>25750.836768491448</v>
      </c>
      <c r="F63" s="63">
        <f t="shared" si="1"/>
        <v>33645.179761007719</v>
      </c>
      <c r="G63" s="63">
        <f t="shared" si="2"/>
        <v>59396.016529499168</v>
      </c>
      <c r="H63" s="64">
        <f t="shared" si="4"/>
        <v>8049092.3058733605</v>
      </c>
      <c r="J63" s="4"/>
      <c r="K63" s="2" t="b">
        <f>'Mera Ghar Mera Ashiana 10M, 5%'!$B63&lt;=$E$14</f>
        <v>1</v>
      </c>
    </row>
    <row r="64" spans="1:11" s="1" customFormat="1" ht="13" customHeight="1" x14ac:dyDescent="0.3">
      <c r="A64" s="3"/>
      <c r="B64" s="61">
        <v>41</v>
      </c>
      <c r="C64" s="62">
        <f t="shared" si="3"/>
        <v>47331</v>
      </c>
      <c r="D64" s="63">
        <f t="shared" si="5"/>
        <v>8049092.3058733605</v>
      </c>
      <c r="E64" s="63">
        <f t="shared" si="0"/>
        <v>25858.131921693479</v>
      </c>
      <c r="F64" s="63">
        <f t="shared" si="1"/>
        <v>33537.884607805674</v>
      </c>
      <c r="G64" s="63">
        <f t="shared" si="2"/>
        <v>59396.016529499153</v>
      </c>
      <c r="H64" s="64">
        <f t="shared" si="4"/>
        <v>8023234.1739516668</v>
      </c>
      <c r="J64" s="4"/>
      <c r="K64" s="2" t="b">
        <f>'Mera Ghar Mera Ashiana 10M, 5%'!$B64&lt;=$E$14</f>
        <v>1</v>
      </c>
    </row>
    <row r="65" spans="1:11" s="1" customFormat="1" ht="13" customHeight="1" x14ac:dyDescent="0.3">
      <c r="A65" s="3"/>
      <c r="B65" s="61">
        <v>42</v>
      </c>
      <c r="C65" s="62">
        <f t="shared" si="3"/>
        <v>47362</v>
      </c>
      <c r="D65" s="63">
        <f t="shared" si="5"/>
        <v>8023234.1739516668</v>
      </c>
      <c r="E65" s="63">
        <f t="shared" si="0"/>
        <v>25965.874138033876</v>
      </c>
      <c r="F65" s="63">
        <f t="shared" si="1"/>
        <v>33430.142391465277</v>
      </c>
      <c r="G65" s="63">
        <f t="shared" si="2"/>
        <v>59396.016529499153</v>
      </c>
      <c r="H65" s="64">
        <f t="shared" si="4"/>
        <v>7997268.2998136329</v>
      </c>
      <c r="J65" s="4"/>
      <c r="K65" s="2" t="b">
        <f>'Mera Ghar Mera Ashiana 10M, 5%'!$B65&lt;=$E$14</f>
        <v>1</v>
      </c>
    </row>
    <row r="66" spans="1:11" s="1" customFormat="1" ht="13" customHeight="1" x14ac:dyDescent="0.3">
      <c r="A66" s="3"/>
      <c r="B66" s="61">
        <v>43</v>
      </c>
      <c r="C66" s="62">
        <f t="shared" si="3"/>
        <v>47392</v>
      </c>
      <c r="D66" s="63">
        <f t="shared" si="5"/>
        <v>7997268.2998136329</v>
      </c>
      <c r="E66" s="63">
        <f t="shared" si="0"/>
        <v>26074.065280275696</v>
      </c>
      <c r="F66" s="63">
        <f t="shared" si="1"/>
        <v>33321.951249223472</v>
      </c>
      <c r="G66" s="63">
        <f t="shared" si="2"/>
        <v>59396.016529499168</v>
      </c>
      <c r="H66" s="64">
        <f t="shared" si="4"/>
        <v>7971194.2345333574</v>
      </c>
      <c r="J66" s="4"/>
      <c r="K66" s="2" t="b">
        <f>'Mera Ghar Mera Ashiana 10M, 5%'!$B66&lt;=$E$14</f>
        <v>1</v>
      </c>
    </row>
    <row r="67" spans="1:11" s="1" customFormat="1" ht="13" customHeight="1" x14ac:dyDescent="0.3">
      <c r="A67" s="3"/>
      <c r="B67" s="61">
        <v>44</v>
      </c>
      <c r="C67" s="62">
        <f t="shared" si="3"/>
        <v>47423</v>
      </c>
      <c r="D67" s="63">
        <f t="shared" si="5"/>
        <v>7971194.2345333574</v>
      </c>
      <c r="E67" s="63">
        <f t="shared" si="0"/>
        <v>26182.707218943498</v>
      </c>
      <c r="F67" s="63">
        <f t="shared" si="1"/>
        <v>33213.309310555655</v>
      </c>
      <c r="G67" s="63">
        <f t="shared" si="2"/>
        <v>59396.016529499153</v>
      </c>
      <c r="H67" s="64">
        <f t="shared" si="4"/>
        <v>7945011.5273144143</v>
      </c>
      <c r="J67" s="4"/>
      <c r="K67" s="2" t="b">
        <f>'Mera Ghar Mera Ashiana 10M, 5%'!$B67&lt;=$E$14</f>
        <v>1</v>
      </c>
    </row>
    <row r="68" spans="1:11" s="1" customFormat="1" ht="13" customHeight="1" x14ac:dyDescent="0.3">
      <c r="A68" s="3"/>
      <c r="B68" s="61">
        <v>45</v>
      </c>
      <c r="C68" s="62">
        <f t="shared" si="3"/>
        <v>47453</v>
      </c>
      <c r="D68" s="63">
        <f t="shared" si="5"/>
        <v>7945011.5273144143</v>
      </c>
      <c r="E68" s="63">
        <f t="shared" si="0"/>
        <v>26291.801832355777</v>
      </c>
      <c r="F68" s="63">
        <f t="shared" si="1"/>
        <v>33104.21469714339</v>
      </c>
      <c r="G68" s="63">
        <f t="shared" si="2"/>
        <v>59396.016529499168</v>
      </c>
      <c r="H68" s="64">
        <f t="shared" si="4"/>
        <v>7918719.7254820587</v>
      </c>
      <c r="J68" s="4"/>
      <c r="K68" s="2" t="b">
        <f>'Mera Ghar Mera Ashiana 10M, 5%'!$B68&lt;=$E$14</f>
        <v>1</v>
      </c>
    </row>
    <row r="69" spans="1:11" s="1" customFormat="1" ht="13" customHeight="1" x14ac:dyDescent="0.3">
      <c r="A69" s="3"/>
      <c r="B69" s="61">
        <v>46</v>
      </c>
      <c r="C69" s="62">
        <f t="shared" si="3"/>
        <v>47484</v>
      </c>
      <c r="D69" s="63">
        <f t="shared" si="5"/>
        <v>7918719.7254820587</v>
      </c>
      <c r="E69" s="63">
        <f t="shared" si="0"/>
        <v>26401.351006657256</v>
      </c>
      <c r="F69" s="63">
        <f t="shared" si="1"/>
        <v>32994.665522841911</v>
      </c>
      <c r="G69" s="63">
        <f t="shared" si="2"/>
        <v>59396.016529499168</v>
      </c>
      <c r="H69" s="64">
        <f t="shared" si="4"/>
        <v>7892318.3744754018</v>
      </c>
      <c r="J69" s="4"/>
      <c r="K69" s="2" t="b">
        <f>'Mera Ghar Mera Ashiana 10M, 5%'!$B69&lt;=$E$14</f>
        <v>1</v>
      </c>
    </row>
    <row r="70" spans="1:11" s="1" customFormat="1" ht="13" customHeight="1" x14ac:dyDescent="0.3">
      <c r="A70" s="3"/>
      <c r="B70" s="61">
        <v>47</v>
      </c>
      <c r="C70" s="62">
        <f t="shared" si="3"/>
        <v>47515</v>
      </c>
      <c r="D70" s="63">
        <f t="shared" si="5"/>
        <v>7892318.3744754018</v>
      </c>
      <c r="E70" s="63">
        <f t="shared" si="0"/>
        <v>26511.356635851655</v>
      </c>
      <c r="F70" s="63">
        <f t="shared" si="1"/>
        <v>32884.659893647513</v>
      </c>
      <c r="G70" s="63">
        <f t="shared" si="2"/>
        <v>59396.016529499168</v>
      </c>
      <c r="H70" s="64">
        <f t="shared" si="4"/>
        <v>7865807.01783955</v>
      </c>
      <c r="J70" s="4"/>
      <c r="K70" s="2" t="b">
        <f>'Mera Ghar Mera Ashiana 10M, 5%'!$B70&lt;=$E$14</f>
        <v>1</v>
      </c>
    </row>
    <row r="71" spans="1:11" s="1" customFormat="1" ht="13" customHeight="1" x14ac:dyDescent="0.3">
      <c r="A71" s="3"/>
      <c r="B71" s="61">
        <v>48</v>
      </c>
      <c r="C71" s="62">
        <f t="shared" si="3"/>
        <v>47543</v>
      </c>
      <c r="D71" s="63">
        <f t="shared" si="5"/>
        <v>7865807.01783955</v>
      </c>
      <c r="E71" s="63">
        <f t="shared" si="0"/>
        <v>26621.820621834355</v>
      </c>
      <c r="F71" s="63">
        <f t="shared" si="1"/>
        <v>32774.195907664798</v>
      </c>
      <c r="G71" s="63">
        <f t="shared" si="2"/>
        <v>59396.016529499153</v>
      </c>
      <c r="H71" s="64">
        <f t="shared" si="4"/>
        <v>7839185.1972177159</v>
      </c>
      <c r="J71" s="4"/>
      <c r="K71" s="2" t="b">
        <f>'Mera Ghar Mera Ashiana 10M, 5%'!$B71&lt;=$E$14</f>
        <v>1</v>
      </c>
    </row>
    <row r="72" spans="1:11" s="1" customFormat="1" ht="13" customHeight="1" x14ac:dyDescent="0.3">
      <c r="A72" s="3"/>
      <c r="B72" s="61">
        <v>49</v>
      </c>
      <c r="C72" s="62">
        <f t="shared" si="3"/>
        <v>47574</v>
      </c>
      <c r="D72" s="63">
        <f t="shared" si="5"/>
        <v>7839185.1972177159</v>
      </c>
      <c r="E72" s="63">
        <f t="shared" si="0"/>
        <v>26732.744874425352</v>
      </c>
      <c r="F72" s="63">
        <f t="shared" si="1"/>
        <v>32663.271655073815</v>
      </c>
      <c r="G72" s="63">
        <f t="shared" si="2"/>
        <v>59396.016529499168</v>
      </c>
      <c r="H72" s="64">
        <f t="shared" si="4"/>
        <v>7812452.4523432907</v>
      </c>
      <c r="J72" s="4"/>
      <c r="K72" s="2" t="b">
        <f>'Mera Ghar Mera Ashiana 10M, 5%'!$B72&lt;=$E$14</f>
        <v>1</v>
      </c>
    </row>
    <row r="73" spans="1:11" s="1" customFormat="1" ht="13" customHeight="1" x14ac:dyDescent="0.3">
      <c r="A73" s="3"/>
      <c r="B73" s="61">
        <v>50</v>
      </c>
      <c r="C73" s="62">
        <f t="shared" si="3"/>
        <v>47604</v>
      </c>
      <c r="D73" s="63">
        <f t="shared" si="5"/>
        <v>7812452.4523432907</v>
      </c>
      <c r="E73" s="63">
        <f t="shared" si="0"/>
        <v>26844.131311402121</v>
      </c>
      <c r="F73" s="63">
        <f t="shared" si="1"/>
        <v>32551.885218097046</v>
      </c>
      <c r="G73" s="63">
        <f t="shared" si="2"/>
        <v>59396.016529499168</v>
      </c>
      <c r="H73" s="64">
        <f t="shared" si="4"/>
        <v>7785608.3210318889</v>
      </c>
      <c r="J73" s="4"/>
      <c r="K73" s="2" t="b">
        <f>'Mera Ghar Mera Ashiana 10M, 5%'!$B73&lt;=$E$14</f>
        <v>1</v>
      </c>
    </row>
    <row r="74" spans="1:11" s="1" customFormat="1" ht="13" customHeight="1" x14ac:dyDescent="0.3">
      <c r="A74" s="3"/>
      <c r="B74" s="61">
        <v>51</v>
      </c>
      <c r="C74" s="62">
        <f t="shared" si="3"/>
        <v>47635</v>
      </c>
      <c r="D74" s="63">
        <f t="shared" si="5"/>
        <v>7785608.3210318889</v>
      </c>
      <c r="E74" s="63">
        <f t="shared" si="0"/>
        <v>26955.981858532967</v>
      </c>
      <c r="F74" s="63">
        <f t="shared" si="1"/>
        <v>32440.034670966208</v>
      </c>
      <c r="G74" s="63">
        <f t="shared" si="2"/>
        <v>59396.016529499175</v>
      </c>
      <c r="H74" s="64">
        <f t="shared" si="4"/>
        <v>7758652.3391733561</v>
      </c>
      <c r="J74" s="4"/>
      <c r="K74" s="2" t="b">
        <f>'Mera Ghar Mera Ashiana 10M, 5%'!$B74&lt;=$E$14</f>
        <v>1</v>
      </c>
    </row>
    <row r="75" spans="1:11" s="1" customFormat="1" ht="13" customHeight="1" x14ac:dyDescent="0.3">
      <c r="A75" s="3"/>
      <c r="B75" s="61">
        <v>52</v>
      </c>
      <c r="C75" s="62">
        <f t="shared" si="3"/>
        <v>47665</v>
      </c>
      <c r="D75" s="63">
        <f t="shared" si="5"/>
        <v>7758652.3391733561</v>
      </c>
      <c r="E75" s="63">
        <f t="shared" si="0"/>
        <v>27068.298449610189</v>
      </c>
      <c r="F75" s="63">
        <f t="shared" si="1"/>
        <v>32327.718079888986</v>
      </c>
      <c r="G75" s="63">
        <f t="shared" si="2"/>
        <v>59396.016529499175</v>
      </c>
      <c r="H75" s="64">
        <f t="shared" si="4"/>
        <v>7731584.0407237457</v>
      </c>
      <c r="J75" s="4"/>
      <c r="K75" s="2" t="b">
        <f>'Mera Ghar Mera Ashiana 10M, 5%'!$B75&lt;=$E$14</f>
        <v>1</v>
      </c>
    </row>
    <row r="76" spans="1:11" s="1" customFormat="1" ht="13" customHeight="1" x14ac:dyDescent="0.3">
      <c r="A76" s="3"/>
      <c r="B76" s="61">
        <v>53</v>
      </c>
      <c r="C76" s="62">
        <f t="shared" si="3"/>
        <v>47696</v>
      </c>
      <c r="D76" s="63">
        <f t="shared" si="5"/>
        <v>7731584.0407237457</v>
      </c>
      <c r="E76" s="63">
        <f t="shared" si="0"/>
        <v>27181.083026483568</v>
      </c>
      <c r="F76" s="63">
        <f t="shared" si="1"/>
        <v>32214.933503015607</v>
      </c>
      <c r="G76" s="63">
        <f t="shared" si="2"/>
        <v>59396.016529499175</v>
      </c>
      <c r="H76" s="64">
        <f t="shared" si="4"/>
        <v>7704402.9576972621</v>
      </c>
      <c r="J76" s="4"/>
      <c r="K76" s="2" t="b">
        <f>'Mera Ghar Mera Ashiana 10M, 5%'!$B76&lt;=$E$14</f>
        <v>1</v>
      </c>
    </row>
    <row r="77" spans="1:11" s="1" customFormat="1" ht="13" customHeight="1" x14ac:dyDescent="0.3">
      <c r="A77" s="3"/>
      <c r="B77" s="61">
        <v>54</v>
      </c>
      <c r="C77" s="62">
        <f t="shared" si="3"/>
        <v>47727</v>
      </c>
      <c r="D77" s="63">
        <f t="shared" si="5"/>
        <v>7704402.9576972621</v>
      </c>
      <c r="E77" s="63">
        <f t="shared" si="0"/>
        <v>27294.337539093907</v>
      </c>
      <c r="F77" s="63">
        <f t="shared" si="1"/>
        <v>32101.67899040526</v>
      </c>
      <c r="G77" s="63">
        <f t="shared" si="2"/>
        <v>59396.016529499168</v>
      </c>
      <c r="H77" s="64">
        <f t="shared" si="4"/>
        <v>7677108.6201581685</v>
      </c>
      <c r="J77" s="4"/>
      <c r="K77" s="2" t="b">
        <f>'Mera Ghar Mera Ashiana 10M, 5%'!$B77&lt;=$E$14</f>
        <v>1</v>
      </c>
    </row>
    <row r="78" spans="1:11" s="1" customFormat="1" ht="13" customHeight="1" x14ac:dyDescent="0.3">
      <c r="A78" s="3"/>
      <c r="B78" s="61">
        <v>55</v>
      </c>
      <c r="C78" s="62">
        <f t="shared" si="3"/>
        <v>47757</v>
      </c>
      <c r="D78" s="63">
        <f t="shared" si="5"/>
        <v>7677108.6201581685</v>
      </c>
      <c r="E78" s="63">
        <f t="shared" si="0"/>
        <v>27408.063945506805</v>
      </c>
      <c r="F78" s="63">
        <f t="shared" si="1"/>
        <v>31987.95258399237</v>
      </c>
      <c r="G78" s="63">
        <f t="shared" si="2"/>
        <v>59396.016529499175</v>
      </c>
      <c r="H78" s="64">
        <f t="shared" si="4"/>
        <v>7649700.5562126618</v>
      </c>
      <c r="J78" s="4"/>
      <c r="K78" s="2" t="b">
        <f>'Mera Ghar Mera Ashiana 10M, 5%'!$B78&lt;=$E$14</f>
        <v>1</v>
      </c>
    </row>
    <row r="79" spans="1:11" s="1" customFormat="1" ht="13" customHeight="1" x14ac:dyDescent="0.3">
      <c r="A79" s="3"/>
      <c r="B79" s="61">
        <v>56</v>
      </c>
      <c r="C79" s="62">
        <f t="shared" si="3"/>
        <v>47788</v>
      </c>
      <c r="D79" s="63">
        <f t="shared" si="5"/>
        <v>7649700.5562126618</v>
      </c>
      <c r="E79" s="63">
        <f t="shared" si="0"/>
        <v>27522.264211946414</v>
      </c>
      <c r="F79" s="63">
        <f t="shared" si="1"/>
        <v>31873.75231755276</v>
      </c>
      <c r="G79" s="63">
        <f t="shared" si="2"/>
        <v>59396.016529499175</v>
      </c>
      <c r="H79" s="64">
        <f t="shared" si="4"/>
        <v>7622178.2920007156</v>
      </c>
      <c r="J79" s="4"/>
      <c r="K79" s="2" t="b">
        <f>'Mera Ghar Mera Ashiana 10M, 5%'!$B79&lt;=$E$14</f>
        <v>1</v>
      </c>
    </row>
    <row r="80" spans="1:11" s="1" customFormat="1" ht="13" customHeight="1" x14ac:dyDescent="0.3">
      <c r="A80" s="3"/>
      <c r="B80" s="61">
        <v>57</v>
      </c>
      <c r="C80" s="62">
        <f t="shared" si="3"/>
        <v>47818</v>
      </c>
      <c r="D80" s="63">
        <f t="shared" si="5"/>
        <v>7622178.2920007156</v>
      </c>
      <c r="E80" s="63">
        <f t="shared" si="0"/>
        <v>27636.940312829523</v>
      </c>
      <c r="F80" s="63">
        <f t="shared" si="1"/>
        <v>31759.076216669651</v>
      </c>
      <c r="G80" s="63">
        <f t="shared" si="2"/>
        <v>59396.016529499175</v>
      </c>
      <c r="H80" s="64">
        <f t="shared" si="4"/>
        <v>7594541.3516878858</v>
      </c>
      <c r="J80" s="4"/>
      <c r="K80" s="2" t="b">
        <f>'Mera Ghar Mera Ashiana 10M, 5%'!$B80&lt;=$E$14</f>
        <v>1</v>
      </c>
    </row>
    <row r="81" spans="1:11" s="1" customFormat="1" ht="13" customHeight="1" x14ac:dyDescent="0.3">
      <c r="A81" s="3"/>
      <c r="B81" s="61">
        <v>58</v>
      </c>
      <c r="C81" s="62">
        <f t="shared" si="3"/>
        <v>47849</v>
      </c>
      <c r="D81" s="63">
        <f t="shared" si="5"/>
        <v>7594541.3516878858</v>
      </c>
      <c r="E81" s="63">
        <f t="shared" si="0"/>
        <v>27752.094230799648</v>
      </c>
      <c r="F81" s="63">
        <f t="shared" si="1"/>
        <v>31643.922298699526</v>
      </c>
      <c r="G81" s="63">
        <f t="shared" si="2"/>
        <v>59396.016529499175</v>
      </c>
      <c r="H81" s="64">
        <f t="shared" si="4"/>
        <v>7566789.2574570859</v>
      </c>
      <c r="J81" s="4"/>
      <c r="K81" s="2" t="b">
        <f>'Mera Ghar Mera Ashiana 10M, 5%'!$B81&lt;=$E$14</f>
        <v>1</v>
      </c>
    </row>
    <row r="82" spans="1:11" s="1" customFormat="1" ht="13" customHeight="1" x14ac:dyDescent="0.3">
      <c r="A82" s="3"/>
      <c r="B82" s="61">
        <v>59</v>
      </c>
      <c r="C82" s="62">
        <f t="shared" si="3"/>
        <v>47880</v>
      </c>
      <c r="D82" s="63">
        <f t="shared" si="5"/>
        <v>7566789.2574570859</v>
      </c>
      <c r="E82" s="63">
        <f t="shared" si="0"/>
        <v>27867.727956761315</v>
      </c>
      <c r="F82" s="63">
        <f t="shared" si="1"/>
        <v>31528.28857273786</v>
      </c>
      <c r="G82" s="63">
        <f t="shared" si="2"/>
        <v>59396.016529499175</v>
      </c>
      <c r="H82" s="64">
        <f t="shared" si="4"/>
        <v>7538921.5295003243</v>
      </c>
      <c r="J82" s="4"/>
      <c r="K82" s="2" t="b">
        <f>'Mera Ghar Mera Ashiana 10M, 5%'!$B82&lt;=$E$14</f>
        <v>1</v>
      </c>
    </row>
    <row r="83" spans="1:11" s="1" customFormat="1" ht="13" customHeight="1" x14ac:dyDescent="0.3">
      <c r="A83" s="3"/>
      <c r="B83" s="61">
        <v>60</v>
      </c>
      <c r="C83" s="62">
        <f t="shared" si="3"/>
        <v>47908</v>
      </c>
      <c r="D83" s="63">
        <f t="shared" si="5"/>
        <v>7538921.5295003243</v>
      </c>
      <c r="E83" s="63">
        <f t="shared" si="0"/>
        <v>27983.843489914481</v>
      </c>
      <c r="F83" s="63">
        <f t="shared" si="1"/>
        <v>31412.173039584686</v>
      </c>
      <c r="G83" s="63">
        <f t="shared" si="2"/>
        <v>59396.016529499168</v>
      </c>
      <c r="H83" s="64">
        <f t="shared" si="4"/>
        <v>7510937.6860104101</v>
      </c>
      <c r="J83" s="4"/>
      <c r="K83" s="2" t="b">
        <f>'Mera Ghar Mera Ashiana 10M, 5%'!$B83&lt;=$E$14</f>
        <v>1</v>
      </c>
    </row>
    <row r="84" spans="1:11" s="1" customFormat="1" ht="13" customHeight="1" x14ac:dyDescent="0.3">
      <c r="A84" s="3"/>
      <c r="B84" s="61">
        <v>61</v>
      </c>
      <c r="C84" s="62">
        <f t="shared" si="3"/>
        <v>47939</v>
      </c>
      <c r="D84" s="63">
        <f t="shared" si="5"/>
        <v>7510937.6860104101</v>
      </c>
      <c r="E84" s="63">
        <f t="shared" si="0"/>
        <v>28100.442837789124</v>
      </c>
      <c r="F84" s="63">
        <f t="shared" si="1"/>
        <v>31295.573691710044</v>
      </c>
      <c r="G84" s="63">
        <f t="shared" si="2"/>
        <v>59396.016529499168</v>
      </c>
      <c r="H84" s="64">
        <f t="shared" si="4"/>
        <v>7482837.2431726214</v>
      </c>
      <c r="J84" s="4"/>
      <c r="K84" s="2" t="b">
        <f>'Mera Ghar Mera Ashiana 10M, 5%'!$B84&lt;=$E$14</f>
        <v>1</v>
      </c>
    </row>
    <row r="85" spans="1:11" s="1" customFormat="1" ht="13" customHeight="1" x14ac:dyDescent="0.3">
      <c r="A85" s="3"/>
      <c r="B85" s="61">
        <v>62</v>
      </c>
      <c r="C85" s="62">
        <f t="shared" si="3"/>
        <v>47969</v>
      </c>
      <c r="D85" s="63">
        <f t="shared" si="5"/>
        <v>7482837.2431726214</v>
      </c>
      <c r="E85" s="63">
        <f t="shared" si="0"/>
        <v>28217.528016279917</v>
      </c>
      <c r="F85" s="63">
        <f t="shared" si="1"/>
        <v>31178.488513219258</v>
      </c>
      <c r="G85" s="63">
        <f t="shared" si="2"/>
        <v>59396.016529499175</v>
      </c>
      <c r="H85" s="64">
        <f t="shared" si="4"/>
        <v>7454619.715156341</v>
      </c>
      <c r="J85" s="4"/>
      <c r="K85" s="2" t="b">
        <f>'Mera Ghar Mera Ashiana 10M, 5%'!$B85&lt;=$E$14</f>
        <v>1</v>
      </c>
    </row>
    <row r="86" spans="1:11" s="1" customFormat="1" ht="13" customHeight="1" x14ac:dyDescent="0.3">
      <c r="A86" s="3"/>
      <c r="B86" s="61">
        <v>63</v>
      </c>
      <c r="C86" s="62">
        <f t="shared" si="3"/>
        <v>48000</v>
      </c>
      <c r="D86" s="63">
        <f t="shared" si="5"/>
        <v>7454619.715156341</v>
      </c>
      <c r="E86" s="63">
        <f t="shared" si="0"/>
        <v>28335.101049681089</v>
      </c>
      <c r="F86" s="63">
        <f t="shared" si="1"/>
        <v>31060.915479818086</v>
      </c>
      <c r="G86" s="63">
        <f t="shared" si="2"/>
        <v>59396.016529499175</v>
      </c>
      <c r="H86" s="64">
        <f t="shared" si="4"/>
        <v>7426284.6141066598</v>
      </c>
      <c r="J86" s="4"/>
      <c r="K86" s="2" t="b">
        <f>'Mera Ghar Mera Ashiana 10M, 5%'!$B86&lt;=$E$14</f>
        <v>1</v>
      </c>
    </row>
    <row r="87" spans="1:11" s="1" customFormat="1" ht="13" customHeight="1" x14ac:dyDescent="0.3">
      <c r="A87" s="3"/>
      <c r="B87" s="61">
        <v>64</v>
      </c>
      <c r="C87" s="62">
        <f t="shared" si="3"/>
        <v>48030</v>
      </c>
      <c r="D87" s="63">
        <f t="shared" si="5"/>
        <v>7426284.6141066598</v>
      </c>
      <c r="E87" s="63">
        <f t="shared" si="0"/>
        <v>28453.163970721402</v>
      </c>
      <c r="F87" s="63">
        <f t="shared" si="1"/>
        <v>30942.852558777751</v>
      </c>
      <c r="G87" s="63">
        <f t="shared" si="2"/>
        <v>59396.016529499153</v>
      </c>
      <c r="H87" s="64">
        <f t="shared" si="4"/>
        <v>7397831.4501359388</v>
      </c>
      <c r="J87" s="4"/>
      <c r="K87" s="2" t="b">
        <f>'Mera Ghar Mera Ashiana 10M, 5%'!$B87&lt;=$E$14</f>
        <v>1</v>
      </c>
    </row>
    <row r="88" spans="1:11" s="1" customFormat="1" ht="13" customHeight="1" x14ac:dyDescent="0.3">
      <c r="A88" s="3"/>
      <c r="B88" s="61">
        <v>65</v>
      </c>
      <c r="C88" s="62">
        <f t="shared" si="3"/>
        <v>48061</v>
      </c>
      <c r="D88" s="63">
        <f t="shared" si="5"/>
        <v>7397831.4501359388</v>
      </c>
      <c r="E88" s="63">
        <f t="shared" si="0"/>
        <v>28571.718820599421</v>
      </c>
      <c r="F88" s="63">
        <f t="shared" si="1"/>
        <v>30824.297708899747</v>
      </c>
      <c r="G88" s="63">
        <f t="shared" si="2"/>
        <v>59396.016529499168</v>
      </c>
      <c r="H88" s="64">
        <f t="shared" si="4"/>
        <v>7369259.731315339</v>
      </c>
      <c r="J88" s="4"/>
      <c r="K88" s="2" t="b">
        <f>'Mera Ghar Mera Ashiana 10M, 5%'!$B88&lt;=$E$14</f>
        <v>1</v>
      </c>
    </row>
    <row r="89" spans="1:11" s="1" customFormat="1" ht="13" customHeight="1" x14ac:dyDescent="0.3">
      <c r="A89" s="3"/>
      <c r="B89" s="61">
        <v>66</v>
      </c>
      <c r="C89" s="62">
        <f t="shared" si="3"/>
        <v>48092</v>
      </c>
      <c r="D89" s="63">
        <f t="shared" si="5"/>
        <v>7369259.731315339</v>
      </c>
      <c r="E89" s="63">
        <f t="shared" ref="E89:E152" si="6">IFERROR(VALUE(G89),0) - IFERROR(VALUE(F89),0)</f>
        <v>28690.767649018588</v>
      </c>
      <c r="F89" s="63">
        <f t="shared" ref="F89:F143" si="7">D89*$G$19/12</f>
        <v>30705.24888048058</v>
      </c>
      <c r="G89" s="63">
        <f t="shared" ref="G89:G143" si="8">IF(B89&gt;$E$14,"",PMT($G$19/12,($E$14-B88),-D89))</f>
        <v>59396.016529499168</v>
      </c>
      <c r="H89" s="64">
        <f t="shared" si="4"/>
        <v>7340568.9636663208</v>
      </c>
      <c r="J89" s="4"/>
      <c r="K89" s="2" t="b">
        <f>'Mera Ghar Mera Ashiana 10M, 5%'!$B89&lt;=$E$14</f>
        <v>1</v>
      </c>
    </row>
    <row r="90" spans="1:11" s="1" customFormat="1" ht="13" customHeight="1" x14ac:dyDescent="0.3">
      <c r="A90" s="3"/>
      <c r="B90" s="61">
        <v>67</v>
      </c>
      <c r="C90" s="62">
        <f t="shared" ref="C90:C153" si="9">EDATE(C89,1)</f>
        <v>48122</v>
      </c>
      <c r="D90" s="63">
        <f t="shared" si="5"/>
        <v>7340568.9636663208</v>
      </c>
      <c r="E90" s="63">
        <f t="shared" si="6"/>
        <v>28810.312514222838</v>
      </c>
      <c r="F90" s="63">
        <f t="shared" si="7"/>
        <v>30585.704015276337</v>
      </c>
      <c r="G90" s="63">
        <f t="shared" si="8"/>
        <v>59396.016529499175</v>
      </c>
      <c r="H90" s="64">
        <f t="shared" ref="H90:H153" si="10">H89-E90</f>
        <v>7311758.6511520976</v>
      </c>
      <c r="J90" s="4"/>
      <c r="K90" s="2" t="b">
        <f>'Mera Ghar Mera Ashiana 10M, 5%'!$B90&lt;=$E$14</f>
        <v>1</v>
      </c>
    </row>
    <row r="91" spans="1:11" s="1" customFormat="1" ht="13" customHeight="1" x14ac:dyDescent="0.3">
      <c r="A91" s="3"/>
      <c r="B91" s="61">
        <v>68</v>
      </c>
      <c r="C91" s="62">
        <f t="shared" si="9"/>
        <v>48153</v>
      </c>
      <c r="D91" s="63">
        <f t="shared" si="5"/>
        <v>7311758.6511520976</v>
      </c>
      <c r="E91" s="63">
        <f t="shared" si="6"/>
        <v>28930.355483032075</v>
      </c>
      <c r="F91" s="63">
        <f t="shared" si="7"/>
        <v>30465.661046467078</v>
      </c>
      <c r="G91" s="63">
        <f t="shared" si="8"/>
        <v>59396.016529499153</v>
      </c>
      <c r="H91" s="64">
        <f t="shared" si="10"/>
        <v>7282828.2956690658</v>
      </c>
      <c r="J91" s="4"/>
      <c r="K91" s="2" t="b">
        <f>'Mera Ghar Mera Ashiana 10M, 5%'!$B91&lt;=$E$14</f>
        <v>1</v>
      </c>
    </row>
    <row r="92" spans="1:11" s="1" customFormat="1" ht="13" customHeight="1" x14ac:dyDescent="0.3">
      <c r="A92" s="3"/>
      <c r="B92" s="61">
        <v>69</v>
      </c>
      <c r="C92" s="62">
        <f t="shared" si="9"/>
        <v>48183</v>
      </c>
      <c r="D92" s="63">
        <f t="shared" si="5"/>
        <v>7282828.2956690658</v>
      </c>
      <c r="E92" s="63">
        <f t="shared" si="6"/>
        <v>29050.898630878055</v>
      </c>
      <c r="F92" s="63">
        <f t="shared" si="7"/>
        <v>30345.117898621113</v>
      </c>
      <c r="G92" s="63">
        <f t="shared" si="8"/>
        <v>59396.016529499168</v>
      </c>
      <c r="H92" s="64">
        <f t="shared" si="10"/>
        <v>7253777.3970381878</v>
      </c>
      <c r="J92" s="4"/>
      <c r="K92" s="2" t="b">
        <f>'Mera Ghar Mera Ashiana 10M, 5%'!$B92&lt;=$E$14</f>
        <v>1</v>
      </c>
    </row>
    <row r="93" spans="1:11" s="1" customFormat="1" ht="13" customHeight="1" x14ac:dyDescent="0.3">
      <c r="A93" s="3"/>
      <c r="B93" s="61">
        <v>70</v>
      </c>
      <c r="C93" s="62">
        <f t="shared" si="9"/>
        <v>48214</v>
      </c>
      <c r="D93" s="63">
        <f t="shared" si="5"/>
        <v>7253777.3970381878</v>
      </c>
      <c r="E93" s="63">
        <f t="shared" si="6"/>
        <v>29171.944041840052</v>
      </c>
      <c r="F93" s="63">
        <f t="shared" si="7"/>
        <v>30224.072487659116</v>
      </c>
      <c r="G93" s="63">
        <f t="shared" si="8"/>
        <v>59396.016529499168</v>
      </c>
      <c r="H93" s="64">
        <f t="shared" si="10"/>
        <v>7224605.452996348</v>
      </c>
      <c r="J93" s="4"/>
      <c r="K93" s="2" t="b">
        <f>'Mera Ghar Mera Ashiana 10M, 5%'!$B93&lt;=$E$14</f>
        <v>1</v>
      </c>
    </row>
    <row r="94" spans="1:11" s="1" customFormat="1" ht="13" customHeight="1" x14ac:dyDescent="0.3">
      <c r="A94" s="3"/>
      <c r="B94" s="61">
        <v>71</v>
      </c>
      <c r="C94" s="62">
        <f t="shared" si="9"/>
        <v>48245</v>
      </c>
      <c r="D94" s="63">
        <f t="shared" ref="D94:D157" si="11">IFERROR(D93,0)-IFERROR(E93,0)</f>
        <v>7224605.452996348</v>
      </c>
      <c r="E94" s="63">
        <f t="shared" si="6"/>
        <v>29293.493808681065</v>
      </c>
      <c r="F94" s="63">
        <f t="shared" si="7"/>
        <v>30102.522720818117</v>
      </c>
      <c r="G94" s="63">
        <f t="shared" si="8"/>
        <v>59396.016529499182</v>
      </c>
      <c r="H94" s="64">
        <f t="shared" si="10"/>
        <v>7195311.9591876669</v>
      </c>
      <c r="J94" s="4"/>
      <c r="K94" s="2" t="b">
        <f>'Mera Ghar Mera Ashiana 10M, 5%'!$B94&lt;=$E$14</f>
        <v>1</v>
      </c>
    </row>
    <row r="95" spans="1:11" s="1" customFormat="1" ht="13" customHeight="1" x14ac:dyDescent="0.3">
      <c r="A95" s="3"/>
      <c r="B95" s="61">
        <v>72</v>
      </c>
      <c r="C95" s="62">
        <f t="shared" si="9"/>
        <v>48274</v>
      </c>
      <c r="D95" s="63">
        <f t="shared" si="11"/>
        <v>7195311.9591876669</v>
      </c>
      <c r="E95" s="63">
        <f t="shared" si="6"/>
        <v>29415.550032883901</v>
      </c>
      <c r="F95" s="63">
        <f t="shared" si="7"/>
        <v>29980.466496615281</v>
      </c>
      <c r="G95" s="63">
        <f t="shared" si="8"/>
        <v>59396.016529499182</v>
      </c>
      <c r="H95" s="64">
        <f t="shared" si="10"/>
        <v>7165896.409154783</v>
      </c>
      <c r="J95" s="4"/>
      <c r="K95" s="2" t="b">
        <f>'Mera Ghar Mera Ashiana 10M, 5%'!$B95&lt;=$E$14</f>
        <v>1</v>
      </c>
    </row>
    <row r="96" spans="1:11" s="1" customFormat="1" ht="13" customHeight="1" x14ac:dyDescent="0.3">
      <c r="A96" s="3"/>
      <c r="B96" s="61">
        <v>73</v>
      </c>
      <c r="C96" s="62">
        <f t="shared" si="9"/>
        <v>48305</v>
      </c>
      <c r="D96" s="63">
        <f t="shared" si="11"/>
        <v>7165896.409154783</v>
      </c>
      <c r="E96" s="63">
        <f t="shared" si="6"/>
        <v>29538.114824687578</v>
      </c>
      <c r="F96" s="63">
        <f t="shared" si="7"/>
        <v>29857.901704811597</v>
      </c>
      <c r="G96" s="63">
        <f t="shared" si="8"/>
        <v>59396.016529499175</v>
      </c>
      <c r="H96" s="64">
        <f t="shared" si="10"/>
        <v>7136358.2943300959</v>
      </c>
      <c r="J96" s="4"/>
      <c r="K96" s="2" t="b">
        <f>'Mera Ghar Mera Ashiana 10M, 5%'!$B96&lt;=$E$14</f>
        <v>1</v>
      </c>
    </row>
    <row r="97" spans="1:11" s="1" customFormat="1" ht="13" customHeight="1" x14ac:dyDescent="0.3">
      <c r="A97" s="3"/>
      <c r="B97" s="61">
        <v>74</v>
      </c>
      <c r="C97" s="62">
        <f t="shared" si="9"/>
        <v>48335</v>
      </c>
      <c r="D97" s="63">
        <f t="shared" si="11"/>
        <v>7136358.2943300959</v>
      </c>
      <c r="E97" s="63">
        <f t="shared" si="6"/>
        <v>29661.190303123774</v>
      </c>
      <c r="F97" s="63">
        <f t="shared" si="7"/>
        <v>29734.8262263754</v>
      </c>
      <c r="G97" s="63">
        <f t="shared" si="8"/>
        <v>59396.016529499175</v>
      </c>
      <c r="H97" s="64">
        <f t="shared" si="10"/>
        <v>7106697.1040269723</v>
      </c>
      <c r="J97" s="4"/>
      <c r="K97" s="2" t="b">
        <f>'Mera Ghar Mera Ashiana 10M, 5%'!$B97&lt;=$E$14</f>
        <v>1</v>
      </c>
    </row>
    <row r="98" spans="1:11" s="1" customFormat="1" ht="13" customHeight="1" x14ac:dyDescent="0.3">
      <c r="A98" s="3"/>
      <c r="B98" s="61">
        <v>75</v>
      </c>
      <c r="C98" s="62">
        <f t="shared" si="9"/>
        <v>48366</v>
      </c>
      <c r="D98" s="63">
        <f t="shared" si="11"/>
        <v>7106697.1040269723</v>
      </c>
      <c r="E98" s="63">
        <f t="shared" si="6"/>
        <v>29784.77859605346</v>
      </c>
      <c r="F98" s="63">
        <f t="shared" si="7"/>
        <v>29611.237933445722</v>
      </c>
      <c r="G98" s="63">
        <f t="shared" si="8"/>
        <v>59396.016529499182</v>
      </c>
      <c r="H98" s="64">
        <f t="shared" si="10"/>
        <v>7076912.3254309185</v>
      </c>
      <c r="J98" s="4"/>
      <c r="K98" s="2" t="b">
        <f>'Mera Ghar Mera Ashiana 10M, 5%'!$B98&lt;=$E$14</f>
        <v>1</v>
      </c>
    </row>
    <row r="99" spans="1:11" s="1" customFormat="1" ht="13" customHeight="1" x14ac:dyDescent="0.3">
      <c r="A99" s="3"/>
      <c r="B99" s="61">
        <v>76</v>
      </c>
      <c r="C99" s="62">
        <f t="shared" si="9"/>
        <v>48396</v>
      </c>
      <c r="D99" s="63">
        <f t="shared" si="11"/>
        <v>7076912.3254309185</v>
      </c>
      <c r="E99" s="63">
        <f t="shared" si="6"/>
        <v>29908.881840203689</v>
      </c>
      <c r="F99" s="63">
        <f t="shared" si="7"/>
        <v>29487.134689295493</v>
      </c>
      <c r="G99" s="63">
        <f t="shared" si="8"/>
        <v>59396.016529499182</v>
      </c>
      <c r="H99" s="64">
        <f t="shared" si="10"/>
        <v>7047003.4435907146</v>
      </c>
      <c r="J99" s="4"/>
      <c r="K99" s="2" t="b">
        <f>'Mera Ghar Mera Ashiana 10M, 5%'!$B99&lt;=$E$14</f>
        <v>1</v>
      </c>
    </row>
    <row r="100" spans="1:11" s="1" customFormat="1" ht="13" customHeight="1" x14ac:dyDescent="0.3">
      <c r="A100" s="3"/>
      <c r="B100" s="61">
        <v>77</v>
      </c>
      <c r="C100" s="62">
        <f t="shared" si="9"/>
        <v>48427</v>
      </c>
      <c r="D100" s="63">
        <f t="shared" si="11"/>
        <v>7047003.4435907146</v>
      </c>
      <c r="E100" s="63">
        <f t="shared" si="6"/>
        <v>30033.502181204531</v>
      </c>
      <c r="F100" s="63">
        <f t="shared" si="7"/>
        <v>29362.514348294644</v>
      </c>
      <c r="G100" s="63">
        <f t="shared" si="8"/>
        <v>59396.016529499175</v>
      </c>
      <c r="H100" s="64">
        <f t="shared" si="10"/>
        <v>7016969.9414095096</v>
      </c>
      <c r="J100" s="4"/>
      <c r="K100" s="2" t="b">
        <f>'Mera Ghar Mera Ashiana 10M, 5%'!$B100&lt;=$E$14</f>
        <v>1</v>
      </c>
    </row>
    <row r="101" spans="1:11" s="1" customFormat="1" ht="13" customHeight="1" x14ac:dyDescent="0.3">
      <c r="A101" s="3"/>
      <c r="B101" s="61">
        <v>78</v>
      </c>
      <c r="C101" s="62">
        <f t="shared" si="9"/>
        <v>48458</v>
      </c>
      <c r="D101" s="63">
        <f t="shared" si="11"/>
        <v>7016969.9414095096</v>
      </c>
      <c r="E101" s="63">
        <f t="shared" si="6"/>
        <v>30158.641773626197</v>
      </c>
      <c r="F101" s="63">
        <f t="shared" si="7"/>
        <v>29237.374755872956</v>
      </c>
      <c r="G101" s="63">
        <f t="shared" si="8"/>
        <v>59396.016529499153</v>
      </c>
      <c r="H101" s="64">
        <f t="shared" si="10"/>
        <v>6986811.2996358834</v>
      </c>
      <c r="J101" s="4"/>
      <c r="K101" s="2" t="b">
        <f>'Mera Ghar Mera Ashiana 10M, 5%'!$B101&lt;=$E$14</f>
        <v>1</v>
      </c>
    </row>
    <row r="102" spans="1:11" s="1" customFormat="1" ht="13" customHeight="1" x14ac:dyDescent="0.3">
      <c r="A102" s="3"/>
      <c r="B102" s="61">
        <v>79</v>
      </c>
      <c r="C102" s="62">
        <f t="shared" si="9"/>
        <v>48488</v>
      </c>
      <c r="D102" s="63">
        <f t="shared" si="11"/>
        <v>6986811.2996358834</v>
      </c>
      <c r="E102" s="63">
        <f t="shared" si="6"/>
        <v>30284.3027810163</v>
      </c>
      <c r="F102" s="63">
        <f t="shared" si="7"/>
        <v>29111.713748482853</v>
      </c>
      <c r="G102" s="63">
        <f t="shared" si="8"/>
        <v>59396.016529499153</v>
      </c>
      <c r="H102" s="64">
        <f t="shared" si="10"/>
        <v>6956526.9968548669</v>
      </c>
      <c r="J102" s="4"/>
      <c r="K102" s="2" t="b">
        <f>'Mera Ghar Mera Ashiana 10M, 5%'!$B102&lt;=$E$14</f>
        <v>1</v>
      </c>
    </row>
    <row r="103" spans="1:11" s="1" customFormat="1" ht="13" customHeight="1" x14ac:dyDescent="0.3">
      <c r="A103" s="3"/>
      <c r="B103" s="61">
        <v>80</v>
      </c>
      <c r="C103" s="62">
        <f t="shared" si="9"/>
        <v>48519</v>
      </c>
      <c r="D103" s="63">
        <f t="shared" si="11"/>
        <v>6956526.9968548669</v>
      </c>
      <c r="E103" s="63">
        <f t="shared" si="6"/>
        <v>30410.48737593722</v>
      </c>
      <c r="F103" s="63">
        <f t="shared" si="7"/>
        <v>28985.529153561947</v>
      </c>
      <c r="G103" s="63">
        <f t="shared" si="8"/>
        <v>59396.016529499168</v>
      </c>
      <c r="H103" s="64">
        <f t="shared" si="10"/>
        <v>6926116.5094789295</v>
      </c>
      <c r="J103" s="4"/>
      <c r="K103" s="2" t="b">
        <f>'Mera Ghar Mera Ashiana 10M, 5%'!$B103&lt;=$E$14</f>
        <v>1</v>
      </c>
    </row>
    <row r="104" spans="1:11" s="1" customFormat="1" ht="13" customHeight="1" x14ac:dyDescent="0.3">
      <c r="A104" s="3"/>
      <c r="B104" s="61">
        <v>81</v>
      </c>
      <c r="C104" s="62">
        <f t="shared" si="9"/>
        <v>48549</v>
      </c>
      <c r="D104" s="63">
        <f t="shared" si="11"/>
        <v>6926116.5094789295</v>
      </c>
      <c r="E104" s="63">
        <f t="shared" si="6"/>
        <v>30537.197740003623</v>
      </c>
      <c r="F104" s="63">
        <f t="shared" si="7"/>
        <v>28858.818789495544</v>
      </c>
      <c r="G104" s="63">
        <f>IF(B104&gt;$E$14,"",PMT($G$19/12,($E$14-B103),-D104))</f>
        <v>59396.016529499168</v>
      </c>
      <c r="H104" s="64">
        <f t="shared" si="10"/>
        <v>6895579.311738926</v>
      </c>
      <c r="J104" s="4"/>
      <c r="K104" s="2" t="b">
        <f>'Mera Ghar Mera Ashiana 10M, 5%'!$B104&lt;=$E$14</f>
        <v>1</v>
      </c>
    </row>
    <row r="105" spans="1:11" s="1" customFormat="1" ht="13" customHeight="1" x14ac:dyDescent="0.3">
      <c r="A105" s="3"/>
      <c r="B105" s="61">
        <v>82</v>
      </c>
      <c r="C105" s="62">
        <f t="shared" si="9"/>
        <v>48580</v>
      </c>
      <c r="D105" s="63">
        <f t="shared" si="11"/>
        <v>6895579.311738926</v>
      </c>
      <c r="E105" s="63">
        <f t="shared" si="6"/>
        <v>30664.436063920304</v>
      </c>
      <c r="F105" s="63">
        <f t="shared" si="7"/>
        <v>28731.580465578863</v>
      </c>
      <c r="G105" s="63">
        <f t="shared" si="8"/>
        <v>59396.016529499168</v>
      </c>
      <c r="H105" s="64">
        <f t="shared" si="10"/>
        <v>6864914.8756750058</v>
      </c>
      <c r="J105" s="4"/>
      <c r="K105" s="2" t="b">
        <f>'Mera Ghar Mera Ashiana 10M, 5%'!$B105&lt;=$E$14</f>
        <v>1</v>
      </c>
    </row>
    <row r="106" spans="1:11" s="1" customFormat="1" ht="13" customHeight="1" x14ac:dyDescent="0.3">
      <c r="A106" s="3"/>
      <c r="B106" s="61">
        <v>83</v>
      </c>
      <c r="C106" s="62">
        <f t="shared" si="9"/>
        <v>48611</v>
      </c>
      <c r="D106" s="63">
        <f t="shared" si="11"/>
        <v>6864914.8756750058</v>
      </c>
      <c r="E106" s="63">
        <f t="shared" si="6"/>
        <v>30792.204547519988</v>
      </c>
      <c r="F106" s="63">
        <f t="shared" si="7"/>
        <v>28603.811981979194</v>
      </c>
      <c r="G106" s="63">
        <f t="shared" si="8"/>
        <v>59396.016529499182</v>
      </c>
      <c r="H106" s="64">
        <f t="shared" si="10"/>
        <v>6834122.671127486</v>
      </c>
      <c r="J106" s="4"/>
      <c r="K106" s="2" t="b">
        <f>'Mera Ghar Mera Ashiana 10M, 5%'!$B106&lt;=$E$14</f>
        <v>1</v>
      </c>
    </row>
    <row r="107" spans="1:11" s="1" customFormat="1" ht="13" customHeight="1" x14ac:dyDescent="0.3">
      <c r="A107" s="3"/>
      <c r="B107" s="61">
        <v>84</v>
      </c>
      <c r="C107" s="62">
        <f t="shared" si="9"/>
        <v>48639</v>
      </c>
      <c r="D107" s="63">
        <f t="shared" si="11"/>
        <v>6834122.671127486</v>
      </c>
      <c r="E107" s="63">
        <f t="shared" si="6"/>
        <v>30920.505399801321</v>
      </c>
      <c r="F107" s="63">
        <f t="shared" si="7"/>
        <v>28475.511129697861</v>
      </c>
      <c r="G107" s="63">
        <f t="shared" si="8"/>
        <v>59396.016529499182</v>
      </c>
      <c r="H107" s="64">
        <f t="shared" si="10"/>
        <v>6803202.1657276843</v>
      </c>
      <c r="J107" s="4"/>
      <c r="K107" s="2" t="b">
        <f>'Mera Ghar Mera Ashiana 10M, 5%'!$B107&lt;=$E$14</f>
        <v>1</v>
      </c>
    </row>
    <row r="108" spans="1:11" s="1" customFormat="1" ht="13" customHeight="1" x14ac:dyDescent="0.3">
      <c r="A108" s="3"/>
      <c r="B108" s="61">
        <v>85</v>
      </c>
      <c r="C108" s="62">
        <f t="shared" si="9"/>
        <v>48670</v>
      </c>
      <c r="D108" s="63">
        <f t="shared" si="11"/>
        <v>6803202.1657276843</v>
      </c>
      <c r="E108" s="63">
        <f t="shared" si="6"/>
        <v>31049.340838967131</v>
      </c>
      <c r="F108" s="63">
        <f t="shared" si="7"/>
        <v>28346.675690532022</v>
      </c>
      <c r="G108" s="63">
        <f>IF(B108&gt;$E$14,"",PMT($G$19/12,($E$14-B107),-D108))</f>
        <v>59396.016529499153</v>
      </c>
      <c r="H108" s="64">
        <f t="shared" si="10"/>
        <v>6772152.8248887174</v>
      </c>
      <c r="J108" s="4"/>
      <c r="K108" s="2" t="b">
        <f>'Mera Ghar Mera Ashiana 10M, 5%'!$B108&lt;=$E$14</f>
        <v>1</v>
      </c>
    </row>
    <row r="109" spans="1:11" s="1" customFormat="1" ht="13" customHeight="1" x14ac:dyDescent="0.3">
      <c r="A109" s="3"/>
      <c r="B109" s="61">
        <v>86</v>
      </c>
      <c r="C109" s="62">
        <f t="shared" si="9"/>
        <v>48700</v>
      </c>
      <c r="D109" s="63">
        <f t="shared" si="11"/>
        <v>6772152.8248887174</v>
      </c>
      <c r="E109" s="63">
        <f t="shared" si="6"/>
        <v>31178.713092462847</v>
      </c>
      <c r="F109" s="63">
        <f t="shared" si="7"/>
        <v>28217.303437036328</v>
      </c>
      <c r="G109" s="63">
        <f t="shared" si="8"/>
        <v>59396.016529499175</v>
      </c>
      <c r="H109" s="64">
        <f t="shared" si="10"/>
        <v>6740974.1117962543</v>
      </c>
      <c r="J109" s="4"/>
      <c r="K109" s="2" t="b">
        <f>'Mera Ghar Mera Ashiana 10M, 5%'!$B109&lt;=$E$14</f>
        <v>1</v>
      </c>
    </row>
    <row r="110" spans="1:11" s="1" customFormat="1" ht="13" customHeight="1" x14ac:dyDescent="0.3">
      <c r="A110" s="3"/>
      <c r="B110" s="61">
        <v>87</v>
      </c>
      <c r="C110" s="62">
        <f t="shared" si="9"/>
        <v>48731</v>
      </c>
      <c r="D110" s="63">
        <f t="shared" si="11"/>
        <v>6740974.1117962543</v>
      </c>
      <c r="E110" s="63">
        <f t="shared" si="6"/>
        <v>31308.624397014773</v>
      </c>
      <c r="F110" s="63">
        <f t="shared" si="7"/>
        <v>28087.392132484394</v>
      </c>
      <c r="G110" s="63">
        <f t="shared" si="8"/>
        <v>59396.016529499168</v>
      </c>
      <c r="H110" s="64">
        <f t="shared" si="10"/>
        <v>6709665.4873992391</v>
      </c>
      <c r="J110" s="4"/>
      <c r="K110" s="2" t="b">
        <f>'Mera Ghar Mera Ashiana 10M, 5%'!$B110&lt;=$E$14</f>
        <v>1</v>
      </c>
    </row>
    <row r="111" spans="1:11" s="1" customFormat="1" ht="13" customHeight="1" x14ac:dyDescent="0.3">
      <c r="A111" s="3"/>
      <c r="B111" s="61">
        <v>88</v>
      </c>
      <c r="C111" s="62">
        <f t="shared" si="9"/>
        <v>48761</v>
      </c>
      <c r="D111" s="63">
        <f t="shared" si="11"/>
        <v>6709665.4873992391</v>
      </c>
      <c r="E111" s="63">
        <f t="shared" si="6"/>
        <v>31439.076998668988</v>
      </c>
      <c r="F111" s="63">
        <f t="shared" si="7"/>
        <v>27956.939530830165</v>
      </c>
      <c r="G111" s="63">
        <f t="shared" si="8"/>
        <v>59396.016529499153</v>
      </c>
      <c r="H111" s="64">
        <f t="shared" si="10"/>
        <v>6678226.4104005704</v>
      </c>
      <c r="J111" s="4"/>
      <c r="K111" s="2" t="b">
        <f>'Mera Ghar Mera Ashiana 10M, 5%'!$B111&lt;=$E$14</f>
        <v>1</v>
      </c>
    </row>
    <row r="112" spans="1:11" s="1" customFormat="1" ht="13" customHeight="1" x14ac:dyDescent="0.3">
      <c r="A112" s="3"/>
      <c r="B112" s="61">
        <v>89</v>
      </c>
      <c r="C112" s="62">
        <f t="shared" si="9"/>
        <v>48792</v>
      </c>
      <c r="D112" s="63">
        <f t="shared" si="11"/>
        <v>6678226.4104005704</v>
      </c>
      <c r="E112" s="63">
        <f t="shared" si="6"/>
        <v>31570.073152830122</v>
      </c>
      <c r="F112" s="63">
        <f t="shared" si="7"/>
        <v>27825.943376669045</v>
      </c>
      <c r="G112" s="63">
        <f t="shared" si="8"/>
        <v>59396.016529499168</v>
      </c>
      <c r="H112" s="64">
        <f t="shared" si="10"/>
        <v>6646656.3372477405</v>
      </c>
      <c r="J112" s="4"/>
      <c r="K112" s="2" t="b">
        <f>'Mera Ghar Mera Ashiana 10M, 5%'!$B112&lt;=$E$14</f>
        <v>1</v>
      </c>
    </row>
    <row r="113" spans="1:11" s="1" customFormat="1" ht="13" customHeight="1" x14ac:dyDescent="0.3">
      <c r="A113" s="3"/>
      <c r="B113" s="61">
        <v>90</v>
      </c>
      <c r="C113" s="62">
        <f t="shared" si="9"/>
        <v>48823</v>
      </c>
      <c r="D113" s="63">
        <f t="shared" si="11"/>
        <v>6646656.3372477405</v>
      </c>
      <c r="E113" s="63">
        <f t="shared" si="6"/>
        <v>31701.615124300253</v>
      </c>
      <c r="F113" s="63">
        <f t="shared" si="7"/>
        <v>27694.401405198922</v>
      </c>
      <c r="G113" s="63">
        <f t="shared" si="8"/>
        <v>59396.016529499175</v>
      </c>
      <c r="H113" s="64">
        <f t="shared" si="10"/>
        <v>6614954.7221234404</v>
      </c>
      <c r="J113" s="4"/>
      <c r="K113" s="2" t="b">
        <f>'Mera Ghar Mera Ashiana 10M, 5%'!$B113&lt;=$E$14</f>
        <v>1</v>
      </c>
    </row>
    <row r="114" spans="1:11" s="1" customFormat="1" ht="13" customHeight="1" x14ac:dyDescent="0.3">
      <c r="A114" s="3"/>
      <c r="B114" s="61">
        <v>91</v>
      </c>
      <c r="C114" s="62">
        <f t="shared" si="9"/>
        <v>48853</v>
      </c>
      <c r="D114" s="63">
        <f t="shared" si="11"/>
        <v>6614954.7221234404</v>
      </c>
      <c r="E114" s="63">
        <f t="shared" si="6"/>
        <v>31833.705187318174</v>
      </c>
      <c r="F114" s="63">
        <f t="shared" si="7"/>
        <v>27562.311342181001</v>
      </c>
      <c r="G114" s="63">
        <f t="shared" si="8"/>
        <v>59396.016529499175</v>
      </c>
      <c r="H114" s="64">
        <f t="shared" si="10"/>
        <v>6583121.0169361224</v>
      </c>
      <c r="J114" s="4"/>
      <c r="K114" s="2" t="b">
        <f>'Mera Ghar Mera Ashiana 10M, 5%'!$B114&lt;=$E$14</f>
        <v>1</v>
      </c>
    </row>
    <row r="115" spans="1:11" s="1" customFormat="1" ht="13" customHeight="1" x14ac:dyDescent="0.3">
      <c r="A115" s="3"/>
      <c r="B115" s="61">
        <v>92</v>
      </c>
      <c r="C115" s="62">
        <f t="shared" si="9"/>
        <v>48884</v>
      </c>
      <c r="D115" s="63">
        <f t="shared" si="11"/>
        <v>6583121.0169361224</v>
      </c>
      <c r="E115" s="63">
        <f t="shared" si="6"/>
        <v>31966.345625598664</v>
      </c>
      <c r="F115" s="63">
        <f t="shared" si="7"/>
        <v>27429.670903900511</v>
      </c>
      <c r="G115" s="63">
        <f t="shared" si="8"/>
        <v>59396.016529499175</v>
      </c>
      <c r="H115" s="64">
        <f t="shared" si="10"/>
        <v>6551154.6713105235</v>
      </c>
      <c r="J115" s="4"/>
      <c r="K115" s="2" t="b">
        <f>'Mera Ghar Mera Ashiana 10M, 5%'!$B115&lt;=$E$14</f>
        <v>1</v>
      </c>
    </row>
    <row r="116" spans="1:11" s="1" customFormat="1" ht="13" customHeight="1" x14ac:dyDescent="0.3">
      <c r="A116" s="3"/>
      <c r="B116" s="61">
        <v>93</v>
      </c>
      <c r="C116" s="62">
        <f t="shared" si="9"/>
        <v>48914</v>
      </c>
      <c r="D116" s="63">
        <f t="shared" si="11"/>
        <v>6551154.6713105235</v>
      </c>
      <c r="E116" s="63">
        <f t="shared" si="6"/>
        <v>32099.538732371992</v>
      </c>
      <c r="F116" s="63">
        <f t="shared" si="7"/>
        <v>27296.477797127183</v>
      </c>
      <c r="G116" s="63">
        <f t="shared" si="8"/>
        <v>59396.016529499175</v>
      </c>
      <c r="H116" s="64">
        <f t="shared" si="10"/>
        <v>6519055.1325781513</v>
      </c>
      <c r="J116" s="4"/>
      <c r="K116" s="2" t="b">
        <f>'Mera Ghar Mera Ashiana 10M, 5%'!$B116&lt;=$E$14</f>
        <v>1</v>
      </c>
    </row>
    <row r="117" spans="1:11" s="1" customFormat="1" ht="13" customHeight="1" x14ac:dyDescent="0.3">
      <c r="A117" s="3"/>
      <c r="B117" s="61">
        <v>94</v>
      </c>
      <c r="C117" s="62">
        <f t="shared" si="9"/>
        <v>48945</v>
      </c>
      <c r="D117" s="63">
        <f t="shared" si="11"/>
        <v>6519055.1325781513</v>
      </c>
      <c r="E117" s="63">
        <f t="shared" si="6"/>
        <v>32233.28681042352</v>
      </c>
      <c r="F117" s="63">
        <f t="shared" si="7"/>
        <v>27162.729719075633</v>
      </c>
      <c r="G117" s="63">
        <f t="shared" si="8"/>
        <v>59396.016529499153</v>
      </c>
      <c r="H117" s="64">
        <f t="shared" si="10"/>
        <v>6486821.8457677281</v>
      </c>
      <c r="J117" s="4"/>
      <c r="K117" s="2" t="b">
        <f>'Mera Ghar Mera Ashiana 10M, 5%'!$B117&lt;=$E$14</f>
        <v>1</v>
      </c>
    </row>
    <row r="118" spans="1:11" s="1" customFormat="1" ht="13" customHeight="1" x14ac:dyDescent="0.3">
      <c r="A118" s="3"/>
      <c r="B118" s="61">
        <v>95</v>
      </c>
      <c r="C118" s="62">
        <f t="shared" si="9"/>
        <v>48976</v>
      </c>
      <c r="D118" s="63">
        <f t="shared" si="11"/>
        <v>6486821.8457677281</v>
      </c>
      <c r="E118" s="63">
        <f t="shared" si="6"/>
        <v>32367.592172133631</v>
      </c>
      <c r="F118" s="63">
        <f t="shared" si="7"/>
        <v>27028.424357365537</v>
      </c>
      <c r="G118" s="63">
        <f t="shared" si="8"/>
        <v>59396.016529499168</v>
      </c>
      <c r="H118" s="64">
        <f t="shared" si="10"/>
        <v>6454454.2535955943</v>
      </c>
      <c r="J118" s="4"/>
      <c r="K118" s="2" t="b">
        <f>'Mera Ghar Mera Ashiana 10M, 5%'!$B118&lt;=$E$14</f>
        <v>1</v>
      </c>
    </row>
    <row r="119" spans="1:11" s="1" customFormat="1" ht="13" customHeight="1" x14ac:dyDescent="0.3">
      <c r="A119" s="3"/>
      <c r="B119" s="61">
        <v>96</v>
      </c>
      <c r="C119" s="62">
        <f t="shared" si="9"/>
        <v>49004</v>
      </c>
      <c r="D119" s="63">
        <f t="shared" si="11"/>
        <v>6454454.2535955943</v>
      </c>
      <c r="E119" s="63">
        <f t="shared" si="6"/>
        <v>32502.45713951753</v>
      </c>
      <c r="F119" s="63">
        <f t="shared" si="7"/>
        <v>26893.559389981645</v>
      </c>
      <c r="G119" s="63">
        <f t="shared" si="8"/>
        <v>59396.016529499175</v>
      </c>
      <c r="H119" s="64">
        <f t="shared" si="10"/>
        <v>6421951.7964560771</v>
      </c>
      <c r="J119" s="4"/>
      <c r="K119" s="2" t="b">
        <f>'Mera Ghar Mera Ashiana 10M, 5%'!$B119&lt;=$E$14</f>
        <v>1</v>
      </c>
    </row>
    <row r="120" spans="1:11" s="1" customFormat="1" ht="13" customHeight="1" x14ac:dyDescent="0.3">
      <c r="A120" s="3"/>
      <c r="B120" s="61">
        <v>97</v>
      </c>
      <c r="C120" s="62">
        <f t="shared" si="9"/>
        <v>49035</v>
      </c>
      <c r="D120" s="63">
        <f t="shared" si="11"/>
        <v>6421951.7964560771</v>
      </c>
      <c r="E120" s="63">
        <f t="shared" si="6"/>
        <v>32637.88404426552</v>
      </c>
      <c r="F120" s="63">
        <f t="shared" si="7"/>
        <v>26758.132485233655</v>
      </c>
      <c r="G120" s="63">
        <f t="shared" si="8"/>
        <v>59396.016529499175</v>
      </c>
      <c r="H120" s="64">
        <f t="shared" si="10"/>
        <v>6389313.9124118118</v>
      </c>
      <c r="J120" s="4"/>
      <c r="K120" s="2" t="b">
        <f>'Mera Ghar Mera Ashiana 10M, 5%'!$B120&lt;=$E$14</f>
        <v>1</v>
      </c>
    </row>
    <row r="121" spans="1:11" s="1" customFormat="1" ht="13" customHeight="1" x14ac:dyDescent="0.3">
      <c r="A121" s="3"/>
      <c r="B121" s="61">
        <v>98</v>
      </c>
      <c r="C121" s="62">
        <f t="shared" si="9"/>
        <v>49065</v>
      </c>
      <c r="D121" s="63">
        <f t="shared" si="11"/>
        <v>6389313.9124118118</v>
      </c>
      <c r="E121" s="63">
        <f t="shared" si="6"/>
        <v>32773.875227783283</v>
      </c>
      <c r="F121" s="63">
        <f t="shared" si="7"/>
        <v>26622.141301715881</v>
      </c>
      <c r="G121" s="63">
        <f t="shared" si="8"/>
        <v>59396.016529499168</v>
      </c>
      <c r="H121" s="64">
        <f t="shared" si="10"/>
        <v>6356540.0371840289</v>
      </c>
      <c r="J121" s="4"/>
      <c r="K121" s="2" t="b">
        <f>'Mera Ghar Mera Ashiana 10M, 5%'!$B121&lt;=$E$14</f>
        <v>1</v>
      </c>
    </row>
    <row r="122" spans="1:11" s="1" customFormat="1" ht="13" customHeight="1" x14ac:dyDescent="0.3">
      <c r="A122" s="3"/>
      <c r="B122" s="61">
        <v>99</v>
      </c>
      <c r="C122" s="62">
        <f t="shared" si="9"/>
        <v>49096</v>
      </c>
      <c r="D122" s="63">
        <f t="shared" si="11"/>
        <v>6356540.0371840289</v>
      </c>
      <c r="E122" s="63">
        <f t="shared" si="6"/>
        <v>32910.433041232391</v>
      </c>
      <c r="F122" s="63">
        <f t="shared" si="7"/>
        <v>26485.583488266788</v>
      </c>
      <c r="G122" s="63">
        <f t="shared" si="8"/>
        <v>59396.016529499182</v>
      </c>
      <c r="H122" s="64">
        <f t="shared" si="10"/>
        <v>6323629.6041427962</v>
      </c>
      <c r="J122" s="4"/>
      <c r="K122" s="2" t="b">
        <f>'Mera Ghar Mera Ashiana 10M, 5%'!$B122&lt;=$E$14</f>
        <v>1</v>
      </c>
    </row>
    <row r="123" spans="1:11" s="1" customFormat="1" ht="13" customHeight="1" x14ac:dyDescent="0.3">
      <c r="A123" s="3"/>
      <c r="B123" s="61">
        <v>100</v>
      </c>
      <c r="C123" s="62">
        <f t="shared" si="9"/>
        <v>49126</v>
      </c>
      <c r="D123" s="63">
        <f t="shared" si="11"/>
        <v>6323629.6041427962</v>
      </c>
      <c r="E123" s="63">
        <f t="shared" si="6"/>
        <v>33047.559845570853</v>
      </c>
      <c r="F123" s="63">
        <f t="shared" si="7"/>
        <v>26348.456683928322</v>
      </c>
      <c r="G123" s="63">
        <f t="shared" si="8"/>
        <v>59396.016529499175</v>
      </c>
      <c r="H123" s="64">
        <f t="shared" si="10"/>
        <v>6290582.0442972258</v>
      </c>
      <c r="J123" s="4"/>
      <c r="K123" s="2" t="b">
        <f>'Mera Ghar Mera Ashiana 10M, 5%'!$B123&lt;=$E$14</f>
        <v>1</v>
      </c>
    </row>
    <row r="124" spans="1:11" s="1" customFormat="1" ht="13" customHeight="1" x14ac:dyDescent="0.3">
      <c r="A124" s="3"/>
      <c r="B124" s="61">
        <v>101</v>
      </c>
      <c r="C124" s="62">
        <f t="shared" si="9"/>
        <v>49157</v>
      </c>
      <c r="D124" s="63">
        <f t="shared" si="11"/>
        <v>6290582.0442972258</v>
      </c>
      <c r="E124" s="63">
        <f t="shared" si="6"/>
        <v>33185.25801159408</v>
      </c>
      <c r="F124" s="63">
        <f t="shared" si="7"/>
        <v>26210.758517905109</v>
      </c>
      <c r="G124" s="63">
        <f t="shared" si="8"/>
        <v>59396.016529499189</v>
      </c>
      <c r="H124" s="64">
        <f t="shared" si="10"/>
        <v>6257396.7862856314</v>
      </c>
      <c r="J124" s="4"/>
      <c r="K124" s="2" t="b">
        <f>'Mera Ghar Mera Ashiana 10M, 5%'!$B124&lt;=$E$14</f>
        <v>1</v>
      </c>
    </row>
    <row r="125" spans="1:11" s="1" customFormat="1" ht="13" customHeight="1" x14ac:dyDescent="0.3">
      <c r="A125" s="3"/>
      <c r="B125" s="61">
        <v>102</v>
      </c>
      <c r="C125" s="62">
        <f t="shared" si="9"/>
        <v>49188</v>
      </c>
      <c r="D125" s="63">
        <f t="shared" si="11"/>
        <v>6257396.7862856314</v>
      </c>
      <c r="E125" s="63">
        <f t="shared" si="6"/>
        <v>33323.529919975714</v>
      </c>
      <c r="F125" s="63">
        <f t="shared" si="7"/>
        <v>26072.486609523465</v>
      </c>
      <c r="G125" s="63">
        <f t="shared" si="8"/>
        <v>59396.016529499182</v>
      </c>
      <c r="H125" s="64">
        <f t="shared" si="10"/>
        <v>6224073.2563656559</v>
      </c>
      <c r="J125" s="4"/>
      <c r="K125" s="2" t="b">
        <f>'Mera Ghar Mera Ashiana 10M, 5%'!$B125&lt;=$E$14</f>
        <v>1</v>
      </c>
    </row>
    <row r="126" spans="1:11" s="1" customFormat="1" ht="13" customHeight="1" x14ac:dyDescent="0.3">
      <c r="A126" s="3"/>
      <c r="B126" s="61">
        <v>103</v>
      </c>
      <c r="C126" s="62">
        <f t="shared" si="9"/>
        <v>49218</v>
      </c>
      <c r="D126" s="63">
        <f t="shared" si="11"/>
        <v>6224073.2563656559</v>
      </c>
      <c r="E126" s="63">
        <f t="shared" si="6"/>
        <v>33462.377961308943</v>
      </c>
      <c r="F126" s="63">
        <f t="shared" si="7"/>
        <v>25933.638568190232</v>
      </c>
      <c r="G126" s="63">
        <f t="shared" si="8"/>
        <v>59396.016529499175</v>
      </c>
      <c r="H126" s="64">
        <f t="shared" si="10"/>
        <v>6190610.8784043472</v>
      </c>
      <c r="J126" s="4"/>
      <c r="K126" s="2" t="b">
        <f>'Mera Ghar Mera Ashiana 10M, 5%'!$B126&lt;=$E$14</f>
        <v>1</v>
      </c>
    </row>
    <row r="127" spans="1:11" s="1" customFormat="1" ht="13" customHeight="1" x14ac:dyDescent="0.3">
      <c r="A127" s="3"/>
      <c r="B127" s="61">
        <v>104</v>
      </c>
      <c r="C127" s="62">
        <f t="shared" si="9"/>
        <v>49249</v>
      </c>
      <c r="D127" s="63">
        <f t="shared" si="11"/>
        <v>6190610.8784043472</v>
      </c>
      <c r="E127" s="63">
        <f t="shared" si="6"/>
        <v>33601.804536147734</v>
      </c>
      <c r="F127" s="63">
        <f t="shared" si="7"/>
        <v>25794.211993351448</v>
      </c>
      <c r="G127" s="63">
        <f t="shared" si="8"/>
        <v>59396.016529499182</v>
      </c>
      <c r="H127" s="64">
        <f t="shared" si="10"/>
        <v>6157009.0738681993</v>
      </c>
      <c r="J127" s="4"/>
      <c r="K127" s="2" t="b">
        <f>'Mera Ghar Mera Ashiana 10M, 5%'!$B127&lt;=$E$14</f>
        <v>1</v>
      </c>
    </row>
    <row r="128" spans="1:11" s="1" customFormat="1" ht="13" customHeight="1" x14ac:dyDescent="0.3">
      <c r="A128" s="3"/>
      <c r="B128" s="61">
        <v>105</v>
      </c>
      <c r="C128" s="62">
        <f t="shared" si="9"/>
        <v>49279</v>
      </c>
      <c r="D128" s="63">
        <f t="shared" si="11"/>
        <v>6157009.0738681993</v>
      </c>
      <c r="E128" s="63">
        <f t="shared" si="6"/>
        <v>33741.812055048322</v>
      </c>
      <c r="F128" s="63">
        <f t="shared" si="7"/>
        <v>25654.204474450831</v>
      </c>
      <c r="G128" s="63">
        <f t="shared" si="8"/>
        <v>59396.016529499153</v>
      </c>
      <c r="H128" s="64">
        <f t="shared" si="10"/>
        <v>6123267.2618131507</v>
      </c>
      <c r="J128" s="4"/>
      <c r="K128" s="2" t="b">
        <f>'Mera Ghar Mera Ashiana 10M, 5%'!$B128&lt;=$E$14</f>
        <v>1</v>
      </c>
    </row>
    <row r="129" spans="1:11" s="1" customFormat="1" ht="13" customHeight="1" x14ac:dyDescent="0.3">
      <c r="A129" s="3"/>
      <c r="B129" s="61">
        <v>106</v>
      </c>
      <c r="C129" s="62">
        <f t="shared" si="9"/>
        <v>49310</v>
      </c>
      <c r="D129" s="63">
        <f t="shared" si="11"/>
        <v>6123267.2618131507</v>
      </c>
      <c r="E129" s="63">
        <f t="shared" si="6"/>
        <v>33882.402938611049</v>
      </c>
      <c r="F129" s="63">
        <f t="shared" si="7"/>
        <v>25513.61359088813</v>
      </c>
      <c r="G129" s="63">
        <f t="shared" si="8"/>
        <v>59396.016529499175</v>
      </c>
      <c r="H129" s="64">
        <f t="shared" si="10"/>
        <v>6089384.8588745398</v>
      </c>
      <c r="J129" s="4"/>
      <c r="K129" s="2" t="b">
        <f>'Mera Ghar Mera Ashiana 10M, 5%'!$B129&lt;=$E$14</f>
        <v>1</v>
      </c>
    </row>
    <row r="130" spans="1:11" s="1" customFormat="1" ht="13" customHeight="1" x14ac:dyDescent="0.3">
      <c r="A130" s="3"/>
      <c r="B130" s="61">
        <v>107</v>
      </c>
      <c r="C130" s="62">
        <f t="shared" si="9"/>
        <v>49341</v>
      </c>
      <c r="D130" s="63">
        <f t="shared" si="11"/>
        <v>6089384.8588745398</v>
      </c>
      <c r="E130" s="63">
        <f t="shared" si="6"/>
        <v>34023.579617521944</v>
      </c>
      <c r="F130" s="63">
        <f t="shared" si="7"/>
        <v>25372.436911977249</v>
      </c>
      <c r="G130" s="63">
        <f t="shared" si="8"/>
        <v>59396.016529499189</v>
      </c>
      <c r="H130" s="64">
        <f t="shared" si="10"/>
        <v>6055361.2792570181</v>
      </c>
      <c r="J130" s="4"/>
      <c r="K130" s="2" t="b">
        <f>'Mera Ghar Mera Ashiana 10M, 5%'!$B130&lt;=$E$14</f>
        <v>1</v>
      </c>
    </row>
    <row r="131" spans="1:11" s="1" customFormat="1" ht="13" customHeight="1" x14ac:dyDescent="0.3">
      <c r="A131" s="3"/>
      <c r="B131" s="61">
        <v>108</v>
      </c>
      <c r="C131" s="62">
        <f t="shared" si="9"/>
        <v>49369</v>
      </c>
      <c r="D131" s="63">
        <f t="shared" si="11"/>
        <v>6055361.2792570181</v>
      </c>
      <c r="E131" s="63">
        <f t="shared" si="6"/>
        <v>34165.344532594943</v>
      </c>
      <c r="F131" s="63">
        <f t="shared" si="7"/>
        <v>25230.671996904242</v>
      </c>
      <c r="G131" s="63">
        <f t="shared" si="8"/>
        <v>59396.016529499182</v>
      </c>
      <c r="H131" s="64">
        <f t="shared" si="10"/>
        <v>6021195.9347244231</v>
      </c>
      <c r="J131" s="4"/>
      <c r="K131" s="2" t="b">
        <f>'Mera Ghar Mera Ashiana 10M, 5%'!$B131&lt;=$E$14</f>
        <v>1</v>
      </c>
    </row>
    <row r="132" spans="1:11" s="1" customFormat="1" ht="13" customHeight="1" x14ac:dyDescent="0.3">
      <c r="A132" s="3"/>
      <c r="B132" s="61">
        <v>109</v>
      </c>
      <c r="C132" s="62">
        <f t="shared" si="9"/>
        <v>49400</v>
      </c>
      <c r="D132" s="63">
        <f t="shared" si="11"/>
        <v>6021195.9347244231</v>
      </c>
      <c r="E132" s="63">
        <f t="shared" si="6"/>
        <v>34307.700134814084</v>
      </c>
      <c r="F132" s="63">
        <f t="shared" si="7"/>
        <v>25088.316394685098</v>
      </c>
      <c r="G132" s="63">
        <f t="shared" si="8"/>
        <v>59396.016529499182</v>
      </c>
      <c r="H132" s="64">
        <f t="shared" si="10"/>
        <v>5986888.2345896093</v>
      </c>
      <c r="J132" s="4"/>
      <c r="K132" s="2" t="b">
        <f>'Mera Ghar Mera Ashiana 10M, 5%'!$B132&lt;=$E$14</f>
        <v>1</v>
      </c>
    </row>
    <row r="133" spans="1:11" s="1" customFormat="1" ht="13" customHeight="1" x14ac:dyDescent="0.3">
      <c r="A133" s="3"/>
      <c r="B133" s="61">
        <v>110</v>
      </c>
      <c r="C133" s="62">
        <f t="shared" si="9"/>
        <v>49430</v>
      </c>
      <c r="D133" s="63">
        <f t="shared" si="11"/>
        <v>5986888.2345896093</v>
      </c>
      <c r="E133" s="63">
        <f t="shared" si="6"/>
        <v>34450.648885375806</v>
      </c>
      <c r="F133" s="63">
        <f t="shared" si="7"/>
        <v>24945.367644123373</v>
      </c>
      <c r="G133" s="63">
        <f t="shared" si="8"/>
        <v>59396.016529499182</v>
      </c>
      <c r="H133" s="64">
        <f t="shared" si="10"/>
        <v>5952437.5857042335</v>
      </c>
      <c r="J133" s="4"/>
      <c r="K133" s="2" t="b">
        <f>'Mera Ghar Mera Ashiana 10M, 5%'!$B133&lt;=$E$14</f>
        <v>1</v>
      </c>
    </row>
    <row r="134" spans="1:11" s="1" customFormat="1" ht="13" customHeight="1" x14ac:dyDescent="0.3">
      <c r="A134" s="3"/>
      <c r="B134" s="61">
        <v>111</v>
      </c>
      <c r="C134" s="62">
        <f t="shared" si="9"/>
        <v>49461</v>
      </c>
      <c r="D134" s="63">
        <f t="shared" si="11"/>
        <v>5952437.5857042335</v>
      </c>
      <c r="E134" s="63">
        <f t="shared" si="6"/>
        <v>34594.193255731545</v>
      </c>
      <c r="F134" s="63">
        <f t="shared" si="7"/>
        <v>24801.823273767641</v>
      </c>
      <c r="G134" s="63">
        <f t="shared" si="8"/>
        <v>59396.016529499182</v>
      </c>
      <c r="H134" s="64">
        <f t="shared" si="10"/>
        <v>5917843.3924485017</v>
      </c>
      <c r="J134" s="4"/>
      <c r="K134" s="2" t="b">
        <f>'Mera Ghar Mera Ashiana 10M, 5%'!$B134&lt;=$E$14</f>
        <v>1</v>
      </c>
    </row>
    <row r="135" spans="1:11" s="1" customFormat="1" ht="13" customHeight="1" x14ac:dyDescent="0.3">
      <c r="A135" s="3"/>
      <c r="B135" s="61">
        <v>112</v>
      </c>
      <c r="C135" s="62">
        <f t="shared" si="9"/>
        <v>49491</v>
      </c>
      <c r="D135" s="63">
        <f t="shared" si="11"/>
        <v>5917843.3924485017</v>
      </c>
      <c r="E135" s="63">
        <f t="shared" si="6"/>
        <v>34738.335727630416</v>
      </c>
      <c r="F135" s="63">
        <f t="shared" si="7"/>
        <v>24657.680801868759</v>
      </c>
      <c r="G135" s="63">
        <f t="shared" si="8"/>
        <v>59396.016529499175</v>
      </c>
      <c r="H135" s="64">
        <f t="shared" si="10"/>
        <v>5883105.0567208715</v>
      </c>
      <c r="J135" s="4"/>
      <c r="K135" s="2" t="b">
        <f>'Mera Ghar Mera Ashiana 10M, 5%'!$B135&lt;=$E$14</f>
        <v>1</v>
      </c>
    </row>
    <row r="136" spans="1:11" s="1" customFormat="1" ht="13" customHeight="1" x14ac:dyDescent="0.3">
      <c r="A136" s="3"/>
      <c r="B136" s="61">
        <v>113</v>
      </c>
      <c r="C136" s="62">
        <f t="shared" si="9"/>
        <v>49522</v>
      </c>
      <c r="D136" s="63">
        <f t="shared" si="11"/>
        <v>5883105.0567208715</v>
      </c>
      <c r="E136" s="63">
        <f t="shared" si="6"/>
        <v>34883.078793162204</v>
      </c>
      <c r="F136" s="63">
        <f t="shared" si="7"/>
        <v>24512.937736336968</v>
      </c>
      <c r="G136" s="63">
        <f t="shared" si="8"/>
        <v>59396.016529499168</v>
      </c>
      <c r="H136" s="64">
        <f t="shared" si="10"/>
        <v>5848221.977927709</v>
      </c>
      <c r="J136" s="4"/>
      <c r="K136" s="2" t="b">
        <f>'Mera Ghar Mera Ashiana 10M, 5%'!$B136&lt;=$E$14</f>
        <v>1</v>
      </c>
    </row>
    <row r="137" spans="1:11" s="1" customFormat="1" ht="13" customHeight="1" x14ac:dyDescent="0.3">
      <c r="A137" s="3"/>
      <c r="B137" s="61">
        <v>114</v>
      </c>
      <c r="C137" s="62">
        <f t="shared" si="9"/>
        <v>49553</v>
      </c>
      <c r="D137" s="63">
        <f t="shared" si="11"/>
        <v>5848221.977927709</v>
      </c>
      <c r="E137" s="63">
        <f t="shared" si="6"/>
        <v>35028.424954800386</v>
      </c>
      <c r="F137" s="63">
        <f t="shared" si="7"/>
        <v>24367.591574698788</v>
      </c>
      <c r="G137" s="63">
        <f t="shared" si="8"/>
        <v>59396.016529499175</v>
      </c>
      <c r="H137" s="64">
        <f t="shared" si="10"/>
        <v>5813193.5529729091</v>
      </c>
      <c r="J137" s="4"/>
      <c r="K137" s="2" t="b">
        <f>'Mera Ghar Mera Ashiana 10M, 5%'!$B137&lt;=$E$14</f>
        <v>1</v>
      </c>
    </row>
    <row r="138" spans="1:11" s="1" customFormat="1" ht="13" customHeight="1" x14ac:dyDescent="0.3">
      <c r="A138" s="3"/>
      <c r="B138" s="61">
        <v>115</v>
      </c>
      <c r="C138" s="62">
        <f t="shared" si="9"/>
        <v>49583</v>
      </c>
      <c r="D138" s="63">
        <f t="shared" si="11"/>
        <v>5813193.5529729091</v>
      </c>
      <c r="E138" s="63">
        <f t="shared" si="6"/>
        <v>35174.376725445385</v>
      </c>
      <c r="F138" s="63">
        <f t="shared" si="7"/>
        <v>24221.63980405379</v>
      </c>
      <c r="G138" s="63">
        <f t="shared" si="8"/>
        <v>59396.016529499175</v>
      </c>
      <c r="H138" s="64">
        <f t="shared" si="10"/>
        <v>5778019.1762474636</v>
      </c>
      <c r="J138" s="4"/>
      <c r="K138" s="2" t="b">
        <f>'Mera Ghar Mera Ashiana 10M, 5%'!$B138&lt;=$E$14</f>
        <v>1</v>
      </c>
    </row>
    <row r="139" spans="1:11" s="1" customFormat="1" ht="13" customHeight="1" x14ac:dyDescent="0.3">
      <c r="A139" s="3"/>
      <c r="B139" s="61">
        <v>116</v>
      </c>
      <c r="C139" s="62">
        <f t="shared" si="9"/>
        <v>49614</v>
      </c>
      <c r="D139" s="63">
        <f t="shared" si="11"/>
        <v>5778019.1762474636</v>
      </c>
      <c r="E139" s="63">
        <f t="shared" si="6"/>
        <v>35320.936628468073</v>
      </c>
      <c r="F139" s="63">
        <f t="shared" si="7"/>
        <v>24075.079901031098</v>
      </c>
      <c r="G139" s="63">
        <f t="shared" si="8"/>
        <v>59396.016529499175</v>
      </c>
      <c r="H139" s="64">
        <f t="shared" si="10"/>
        <v>5742698.2396189952</v>
      </c>
      <c r="J139" s="4"/>
      <c r="K139" s="2" t="b">
        <f>'Mera Ghar Mera Ashiana 10M, 5%'!$B139&lt;=$E$14</f>
        <v>1</v>
      </c>
    </row>
    <row r="140" spans="1:11" s="1" customFormat="1" ht="13" customHeight="1" x14ac:dyDescent="0.3">
      <c r="A140" s="3"/>
      <c r="B140" s="61">
        <v>117</v>
      </c>
      <c r="C140" s="62">
        <f t="shared" si="9"/>
        <v>49644</v>
      </c>
      <c r="D140" s="63">
        <f t="shared" si="11"/>
        <v>5742698.2396189952</v>
      </c>
      <c r="E140" s="63">
        <f t="shared" si="6"/>
        <v>35468.107197753343</v>
      </c>
      <c r="F140" s="63">
        <f t="shared" si="7"/>
        <v>23927.909331745814</v>
      </c>
      <c r="G140" s="63">
        <f t="shared" si="8"/>
        <v>59396.016529499153</v>
      </c>
      <c r="H140" s="64">
        <f t="shared" si="10"/>
        <v>5707230.1324212421</v>
      </c>
      <c r="J140" s="4"/>
      <c r="K140" s="2" t="b">
        <f>'Mera Ghar Mera Ashiana 10M, 5%'!$B140&lt;=$E$14</f>
        <v>1</v>
      </c>
    </row>
    <row r="141" spans="1:11" s="1" customFormat="1" ht="13" customHeight="1" x14ac:dyDescent="0.3">
      <c r="A141" s="3"/>
      <c r="B141" s="61">
        <v>118</v>
      </c>
      <c r="C141" s="62">
        <f t="shared" si="9"/>
        <v>49675</v>
      </c>
      <c r="D141" s="63">
        <f t="shared" si="11"/>
        <v>5707230.1324212421</v>
      </c>
      <c r="E141" s="63">
        <f t="shared" si="6"/>
        <v>35615.890977744006</v>
      </c>
      <c r="F141" s="63">
        <f t="shared" si="7"/>
        <v>23780.125551755176</v>
      </c>
      <c r="G141" s="63">
        <f t="shared" si="8"/>
        <v>59396.016529499182</v>
      </c>
      <c r="H141" s="64">
        <f t="shared" si="10"/>
        <v>5671614.2414434981</v>
      </c>
      <c r="J141" s="4"/>
      <c r="K141" s="2" t="b">
        <f>'Mera Ghar Mera Ashiana 10M, 5%'!$B141&lt;=$E$14</f>
        <v>1</v>
      </c>
    </row>
    <row r="142" spans="1:11" s="1" customFormat="1" ht="13" customHeight="1" x14ac:dyDescent="0.3">
      <c r="A142" s="3"/>
      <c r="B142" s="61">
        <v>119</v>
      </c>
      <c r="C142" s="62">
        <f t="shared" si="9"/>
        <v>49706</v>
      </c>
      <c r="D142" s="63">
        <f t="shared" si="11"/>
        <v>5671614.2414434981</v>
      </c>
      <c r="E142" s="63">
        <f t="shared" si="6"/>
        <v>35764.290523484597</v>
      </c>
      <c r="F142" s="63">
        <f t="shared" si="7"/>
        <v>23631.726006014578</v>
      </c>
      <c r="G142" s="63">
        <f t="shared" si="8"/>
        <v>59396.016529499175</v>
      </c>
      <c r="H142" s="64">
        <f t="shared" si="10"/>
        <v>5635849.9509200137</v>
      </c>
      <c r="J142" s="4"/>
      <c r="K142" s="2" t="b">
        <f>'Mera Ghar Mera Ashiana 10M, 5%'!$B142&lt;=$E$14</f>
        <v>1</v>
      </c>
    </row>
    <row r="143" spans="1:11" s="1" customFormat="1" ht="13" customHeight="1" thickBot="1" x14ac:dyDescent="0.35">
      <c r="A143" s="3"/>
      <c r="B143" s="67">
        <v>120</v>
      </c>
      <c r="C143" s="68">
        <f t="shared" si="9"/>
        <v>49735</v>
      </c>
      <c r="D143" s="69">
        <f>IFERROR(D142,0)-IFERROR(E142,0)</f>
        <v>5635849.9509200137</v>
      </c>
      <c r="E143" s="69">
        <f t="shared" si="6"/>
        <v>35913.308400665803</v>
      </c>
      <c r="F143" s="69">
        <f t="shared" si="7"/>
        <v>23482.70812883339</v>
      </c>
      <c r="G143" s="69">
        <f t="shared" si="8"/>
        <v>59396.016529499189</v>
      </c>
      <c r="H143" s="70">
        <f t="shared" si="10"/>
        <v>5599936.6425193483</v>
      </c>
      <c r="J143" s="4"/>
      <c r="K143" s="2" t="b">
        <f>'Mera Ghar Mera Ashiana 10M, 5%'!$B143&lt;=$E$14</f>
        <v>1</v>
      </c>
    </row>
    <row r="144" spans="1:11" s="1" customFormat="1" ht="13" customHeight="1" x14ac:dyDescent="0.3">
      <c r="A144" s="3"/>
      <c r="B144" s="29">
        <v>121</v>
      </c>
      <c r="C144" s="30">
        <f t="shared" si="9"/>
        <v>49766</v>
      </c>
      <c r="D144" s="45">
        <f>IFERROR(D143,0)-IFERROR(E143,0)</f>
        <v>5599936.6425193483</v>
      </c>
      <c r="E144" s="45">
        <f t="shared" si="6"/>
        <v>21318.390380212688</v>
      </c>
      <c r="F144" s="45">
        <f>D144*$G$20/12</f>
        <v>66405.915352541939</v>
      </c>
      <c r="G144" s="45">
        <f>IF(B144&gt;$E$14,"",PMT($G$20/12,($E$14-B143),-D144))</f>
        <v>87724.305732754627</v>
      </c>
      <c r="H144" s="46">
        <f t="shared" si="10"/>
        <v>5578618.2521391353</v>
      </c>
      <c r="J144" s="4"/>
      <c r="K144" s="2" t="b">
        <f>'Mera Ghar Mera Ashiana 10M, 5%'!$B144&lt;=$E$14</f>
        <v>1</v>
      </c>
    </row>
    <row r="145" spans="1:11" s="1" customFormat="1" ht="13" customHeight="1" x14ac:dyDescent="0.3">
      <c r="A145" s="3"/>
      <c r="B145" s="23">
        <v>122</v>
      </c>
      <c r="C145" s="24">
        <f t="shared" si="9"/>
        <v>49796</v>
      </c>
      <c r="D145" s="47">
        <f t="shared" si="11"/>
        <v>5578618.2521391353</v>
      </c>
      <c r="E145" s="47">
        <f t="shared" si="6"/>
        <v>21571.19095947138</v>
      </c>
      <c r="F145" s="47">
        <f t="shared" ref="F145:F208" si="12">D145*$G$20/12</f>
        <v>66153.114773283232</v>
      </c>
      <c r="G145" s="47">
        <f t="shared" ref="G145:G208" si="13">IF(B145&gt;$E$14,"",PMT($G$20/12,($E$14-B144),-D145))</f>
        <v>87724.305732754612</v>
      </c>
      <c r="H145" s="48">
        <f t="shared" si="10"/>
        <v>5557047.061179664</v>
      </c>
      <c r="J145" s="4"/>
      <c r="K145" s="2" t="b">
        <f>'Mera Ghar Mera Ashiana 10M, 5%'!$B145&lt;=$E$14</f>
        <v>1</v>
      </c>
    </row>
    <row r="146" spans="1:11" s="1" customFormat="1" ht="13" customHeight="1" x14ac:dyDescent="0.3">
      <c r="A146" s="3"/>
      <c r="B146" s="23">
        <v>123</v>
      </c>
      <c r="C146" s="24">
        <f t="shared" si="9"/>
        <v>49827</v>
      </c>
      <c r="D146" s="47">
        <f t="shared" si="11"/>
        <v>5557047.061179664</v>
      </c>
      <c r="E146" s="47">
        <f t="shared" si="6"/>
        <v>21826.989332265788</v>
      </c>
      <c r="F146" s="47">
        <f t="shared" si="12"/>
        <v>65897.316400488839</v>
      </c>
      <c r="G146" s="47">
        <f t="shared" si="13"/>
        <v>87724.305732754627</v>
      </c>
      <c r="H146" s="48">
        <f t="shared" si="10"/>
        <v>5535220.0718473978</v>
      </c>
      <c r="J146" s="4"/>
      <c r="K146" s="2" t="b">
        <f>'Mera Ghar Mera Ashiana 10M, 5%'!$B146&lt;=$E$14</f>
        <v>1</v>
      </c>
    </row>
    <row r="147" spans="1:11" s="1" customFormat="1" ht="13" customHeight="1" x14ac:dyDescent="0.3">
      <c r="A147" s="3"/>
      <c r="B147" s="23">
        <v>124</v>
      </c>
      <c r="C147" s="24">
        <f t="shared" si="9"/>
        <v>49857</v>
      </c>
      <c r="D147" s="47">
        <f t="shared" si="11"/>
        <v>5535220.0718473978</v>
      </c>
      <c r="E147" s="47">
        <f t="shared" si="6"/>
        <v>22085.821047430902</v>
      </c>
      <c r="F147" s="47">
        <f t="shared" si="12"/>
        <v>65638.48468532371</v>
      </c>
      <c r="G147" s="47">
        <f t="shared" si="13"/>
        <v>87724.305732754612</v>
      </c>
      <c r="H147" s="48">
        <f t="shared" si="10"/>
        <v>5513134.250799967</v>
      </c>
      <c r="J147" s="4"/>
      <c r="K147" s="2" t="b">
        <f>'Mera Ghar Mera Ashiana 10M, 5%'!$B147&lt;=$E$14</f>
        <v>1</v>
      </c>
    </row>
    <row r="148" spans="1:11" s="1" customFormat="1" ht="13" customHeight="1" x14ac:dyDescent="0.3">
      <c r="A148" s="3"/>
      <c r="B148" s="23">
        <v>125</v>
      </c>
      <c r="C148" s="24">
        <f t="shared" si="9"/>
        <v>49888</v>
      </c>
      <c r="D148" s="47">
        <f t="shared" si="11"/>
        <v>5513134.250799967</v>
      </c>
      <c r="E148" s="47">
        <f t="shared" si="6"/>
        <v>22347.722075351681</v>
      </c>
      <c r="F148" s="47">
        <f t="shared" si="12"/>
        <v>65376.583657402931</v>
      </c>
      <c r="G148" s="47">
        <f t="shared" si="13"/>
        <v>87724.305732754612</v>
      </c>
      <c r="H148" s="48">
        <f t="shared" si="10"/>
        <v>5490786.5287246155</v>
      </c>
      <c r="J148" s="4"/>
      <c r="K148" s="2" t="b">
        <f>'Mera Ghar Mera Ashiana 10M, 5%'!$B148&lt;=$E$14</f>
        <v>1</v>
      </c>
    </row>
    <row r="149" spans="1:11" s="1" customFormat="1" ht="13" customHeight="1" x14ac:dyDescent="0.3">
      <c r="A149" s="3"/>
      <c r="B149" s="23">
        <v>126</v>
      </c>
      <c r="C149" s="24">
        <f t="shared" si="9"/>
        <v>49919</v>
      </c>
      <c r="D149" s="47">
        <f t="shared" si="11"/>
        <v>5490786.5287246155</v>
      </c>
      <c r="E149" s="47">
        <f t="shared" si="6"/>
        <v>22612.72881296189</v>
      </c>
      <c r="F149" s="47">
        <f t="shared" si="12"/>
        <v>65111.576919792722</v>
      </c>
      <c r="G149" s="47">
        <f>IF(B149&gt;$E$14,"",PMT($G$20/12,($E$14-B148),-D149))</f>
        <v>87724.305732754612</v>
      </c>
      <c r="H149" s="48">
        <f t="shared" si="10"/>
        <v>5468173.7999116536</v>
      </c>
      <c r="J149" s="4"/>
      <c r="K149" s="2" t="b">
        <f>'Mera Ghar Mera Ashiana 10M, 5%'!$B149&lt;=$E$14</f>
        <v>1</v>
      </c>
    </row>
    <row r="150" spans="1:11" s="1" customFormat="1" ht="13" customHeight="1" x14ac:dyDescent="0.3">
      <c r="A150" s="3"/>
      <c r="B150" s="23">
        <v>127</v>
      </c>
      <c r="C150" s="24">
        <f t="shared" si="9"/>
        <v>49949</v>
      </c>
      <c r="D150" s="47">
        <f t="shared" si="11"/>
        <v>5468173.7999116536</v>
      </c>
      <c r="E150" s="47">
        <f t="shared" si="6"/>
        <v>22880.878088802281</v>
      </c>
      <c r="F150" s="47">
        <f t="shared" si="12"/>
        <v>64843.427643952346</v>
      </c>
      <c r="G150" s="47">
        <f t="shared" si="13"/>
        <v>87724.305732754627</v>
      </c>
      <c r="H150" s="48">
        <f t="shared" si="10"/>
        <v>5445292.9218228515</v>
      </c>
      <c r="J150" s="4"/>
      <c r="K150" s="2" t="b">
        <f>'Mera Ghar Mera Ashiana 10M, 5%'!$B150&lt;=$E$14</f>
        <v>1</v>
      </c>
    </row>
    <row r="151" spans="1:11" s="1" customFormat="1" ht="13" customHeight="1" x14ac:dyDescent="0.3">
      <c r="A151" s="3"/>
      <c r="B151" s="23">
        <v>128</v>
      </c>
      <c r="C151" s="24">
        <f t="shared" si="9"/>
        <v>49980</v>
      </c>
      <c r="D151" s="47">
        <f t="shared" si="11"/>
        <v>5445292.9218228515</v>
      </c>
      <c r="E151" s="47">
        <f t="shared" si="6"/>
        <v>23152.207168138637</v>
      </c>
      <c r="F151" s="47">
        <f t="shared" si="12"/>
        <v>64572.098564615975</v>
      </c>
      <c r="G151" s="47">
        <f t="shared" si="13"/>
        <v>87724.305732754612</v>
      </c>
      <c r="H151" s="48">
        <f t="shared" si="10"/>
        <v>5422140.7146547129</v>
      </c>
      <c r="J151" s="4"/>
      <c r="K151" s="2" t="b">
        <f>'Mera Ghar Mera Ashiana 10M, 5%'!$B151&lt;=$E$14</f>
        <v>1</v>
      </c>
    </row>
    <row r="152" spans="1:11" s="1" customFormat="1" ht="13" customHeight="1" x14ac:dyDescent="0.3">
      <c r="A152" s="3"/>
      <c r="B152" s="23">
        <v>129</v>
      </c>
      <c r="C152" s="24">
        <f t="shared" si="9"/>
        <v>50010</v>
      </c>
      <c r="D152" s="47">
        <f t="shared" si="11"/>
        <v>5422140.7146547129</v>
      </c>
      <c r="E152" s="47">
        <f t="shared" si="6"/>
        <v>23426.753758140832</v>
      </c>
      <c r="F152" s="47">
        <f t="shared" si="12"/>
        <v>64297.551974613794</v>
      </c>
      <c r="G152" s="47">
        <f t="shared" si="13"/>
        <v>87724.305732754627</v>
      </c>
      <c r="H152" s="48">
        <f t="shared" si="10"/>
        <v>5398713.9608965721</v>
      </c>
      <c r="J152" s="4"/>
      <c r="K152" s="2" t="b">
        <f>'Mera Ghar Mera Ashiana 10M, 5%'!$B152&lt;=$E$14</f>
        <v>1</v>
      </c>
    </row>
    <row r="153" spans="1:11" s="1" customFormat="1" ht="13" customHeight="1" x14ac:dyDescent="0.3">
      <c r="A153" s="3"/>
      <c r="B153" s="23">
        <v>130</v>
      </c>
      <c r="C153" s="24">
        <f t="shared" si="9"/>
        <v>50041</v>
      </c>
      <c r="D153" s="47">
        <f t="shared" si="11"/>
        <v>5398713.9608965721</v>
      </c>
      <c r="E153" s="47">
        <f t="shared" ref="E153:E216" si="14">IFERROR(VALUE(G153),0) - IFERROR(VALUE(F153),0)</f>
        <v>23704.556013122776</v>
      </c>
      <c r="F153" s="47">
        <f t="shared" si="12"/>
        <v>64019.749719631836</v>
      </c>
      <c r="G153" s="47">
        <f t="shared" si="13"/>
        <v>87724.305732754612</v>
      </c>
      <c r="H153" s="48">
        <f t="shared" si="10"/>
        <v>5375009.404883449</v>
      </c>
      <c r="J153" s="4"/>
      <c r="K153" s="2" t="b">
        <f>'Mera Ghar Mera Ashiana 10M, 5%'!$B153&lt;=$E$14</f>
        <v>1</v>
      </c>
    </row>
    <row r="154" spans="1:11" s="1" customFormat="1" ht="13" customHeight="1" x14ac:dyDescent="0.3">
      <c r="A154" s="3"/>
      <c r="B154" s="23">
        <v>131</v>
      </c>
      <c r="C154" s="24">
        <f t="shared" ref="C154:C217" si="15">EDATE(C153,1)</f>
        <v>50072</v>
      </c>
      <c r="D154" s="47">
        <f t="shared" si="11"/>
        <v>5375009.404883449</v>
      </c>
      <c r="E154" s="47">
        <f t="shared" si="14"/>
        <v>23985.652539845039</v>
      </c>
      <c r="F154" s="47">
        <f t="shared" si="12"/>
        <v>63738.653192909558</v>
      </c>
      <c r="G154" s="47">
        <f t="shared" si="13"/>
        <v>87724.305732754598</v>
      </c>
      <c r="H154" s="48">
        <f t="shared" ref="H154:H217" si="16">H153-E154</f>
        <v>5351023.7523436043</v>
      </c>
      <c r="J154" s="4"/>
      <c r="K154" s="2" t="b">
        <f>'Mera Ghar Mera Ashiana 10M, 5%'!$B154&lt;=$E$14</f>
        <v>1</v>
      </c>
    </row>
    <row r="155" spans="1:11" s="1" customFormat="1" ht="13" customHeight="1" x14ac:dyDescent="0.3">
      <c r="A155" s="3"/>
      <c r="B155" s="23">
        <v>132</v>
      </c>
      <c r="C155" s="24">
        <f t="shared" si="15"/>
        <v>50100</v>
      </c>
      <c r="D155" s="47">
        <f t="shared" si="11"/>
        <v>5351023.7523436043</v>
      </c>
      <c r="E155" s="47">
        <f t="shared" si="14"/>
        <v>24270.082402880056</v>
      </c>
      <c r="F155" s="47">
        <f t="shared" si="12"/>
        <v>63454.22332987457</v>
      </c>
      <c r="G155" s="47">
        <f t="shared" si="13"/>
        <v>87724.305732754627</v>
      </c>
      <c r="H155" s="48">
        <f t="shared" si="16"/>
        <v>5326753.669940724</v>
      </c>
      <c r="J155" s="4"/>
      <c r="K155" s="2" t="b">
        <f>'Mera Ghar Mera Ashiana 10M, 5%'!$B155&lt;=$E$14</f>
        <v>1</v>
      </c>
    </row>
    <row r="156" spans="1:11" s="1" customFormat="1" ht="13" customHeight="1" x14ac:dyDescent="0.3">
      <c r="A156" s="3"/>
      <c r="B156" s="23">
        <v>133</v>
      </c>
      <c r="C156" s="24">
        <f t="shared" si="15"/>
        <v>50131</v>
      </c>
      <c r="D156" s="47">
        <f t="shared" si="11"/>
        <v>5326753.669940724</v>
      </c>
      <c r="E156" s="47">
        <f t="shared" si="14"/>
        <v>24557.885130040857</v>
      </c>
      <c r="F156" s="47">
        <f t="shared" si="12"/>
        <v>63166.420602713741</v>
      </c>
      <c r="G156" s="47">
        <f t="shared" si="13"/>
        <v>87724.305732754598</v>
      </c>
      <c r="H156" s="48">
        <f t="shared" si="16"/>
        <v>5302195.7848106828</v>
      </c>
      <c r="J156" s="4"/>
      <c r="K156" s="2" t="b">
        <f>'Mera Ghar Mera Ashiana 10M, 5%'!$B156&lt;=$E$14</f>
        <v>1</v>
      </c>
    </row>
    <row r="157" spans="1:11" s="1" customFormat="1" ht="13" customHeight="1" x14ac:dyDescent="0.3">
      <c r="A157" s="3"/>
      <c r="B157" s="23">
        <v>134</v>
      </c>
      <c r="C157" s="24">
        <f t="shared" si="15"/>
        <v>50161</v>
      </c>
      <c r="D157" s="47">
        <f t="shared" si="11"/>
        <v>5302195.7848106828</v>
      </c>
      <c r="E157" s="47">
        <f t="shared" si="14"/>
        <v>24849.1007178746</v>
      </c>
      <c r="F157" s="47">
        <f t="shared" si="12"/>
        <v>62875.205014880012</v>
      </c>
      <c r="G157" s="47">
        <f t="shared" si="13"/>
        <v>87724.305732754612</v>
      </c>
      <c r="H157" s="48">
        <f t="shared" si="16"/>
        <v>5277346.6840928085</v>
      </c>
      <c r="J157" s="4"/>
      <c r="K157" s="2" t="b">
        <f>'Mera Ghar Mera Ashiana 10M, 5%'!$B157&lt;=$E$14</f>
        <v>1</v>
      </c>
    </row>
    <row r="158" spans="1:11" s="1" customFormat="1" ht="13" customHeight="1" x14ac:dyDescent="0.3">
      <c r="A158" s="3"/>
      <c r="B158" s="23">
        <v>135</v>
      </c>
      <c r="C158" s="24">
        <f t="shared" si="15"/>
        <v>50192</v>
      </c>
      <c r="D158" s="47">
        <f t="shared" ref="D158:D221" si="17">IFERROR(D157,0)-IFERROR(E157,0)</f>
        <v>5277346.6840928085</v>
      </c>
      <c r="E158" s="47">
        <f t="shared" si="14"/>
        <v>25143.76963722075</v>
      </c>
      <c r="F158" s="47">
        <f t="shared" si="12"/>
        <v>62580.536095533877</v>
      </c>
      <c r="G158" s="47">
        <f t="shared" si="13"/>
        <v>87724.305732754627</v>
      </c>
      <c r="H158" s="48">
        <f t="shared" si="16"/>
        <v>5252202.914455588</v>
      </c>
      <c r="J158" s="4"/>
      <c r="K158" s="2" t="b">
        <f>'Mera Ghar Mera Ashiana 10M, 5%'!$B158&lt;=$E$14</f>
        <v>1</v>
      </c>
    </row>
    <row r="159" spans="1:11" s="1" customFormat="1" ht="13" customHeight="1" x14ac:dyDescent="0.3">
      <c r="A159" s="3"/>
      <c r="B159" s="23">
        <v>136</v>
      </c>
      <c r="C159" s="24">
        <f t="shared" si="15"/>
        <v>50222</v>
      </c>
      <c r="D159" s="47">
        <f t="shared" si="17"/>
        <v>5252202.914455588</v>
      </c>
      <c r="E159" s="47">
        <f t="shared" si="14"/>
        <v>25441.932838835455</v>
      </c>
      <c r="F159" s="47">
        <f t="shared" si="12"/>
        <v>62282.372893919171</v>
      </c>
      <c r="G159" s="47">
        <f t="shared" si="13"/>
        <v>87724.305732754627</v>
      </c>
      <c r="H159" s="48">
        <f t="shared" si="16"/>
        <v>5226760.9816167522</v>
      </c>
      <c r="J159" s="4"/>
      <c r="K159" s="2" t="b">
        <f>'Mera Ghar Mera Ashiana 10M, 5%'!$B159&lt;=$E$14</f>
        <v>1</v>
      </c>
    </row>
    <row r="160" spans="1:11" s="1" customFormat="1" ht="13" customHeight="1" x14ac:dyDescent="0.3">
      <c r="A160" s="3"/>
      <c r="B160" s="23">
        <v>137</v>
      </c>
      <c r="C160" s="24">
        <f t="shared" si="15"/>
        <v>50253</v>
      </c>
      <c r="D160" s="47">
        <f t="shared" si="17"/>
        <v>5226760.9816167522</v>
      </c>
      <c r="E160" s="47">
        <f t="shared" si="14"/>
        <v>25743.631759082637</v>
      </c>
      <c r="F160" s="47">
        <f t="shared" si="12"/>
        <v>61980.673973671976</v>
      </c>
      <c r="G160" s="47">
        <f t="shared" si="13"/>
        <v>87724.305732754612</v>
      </c>
      <c r="H160" s="48">
        <f t="shared" si="16"/>
        <v>5201017.3498576693</v>
      </c>
      <c r="J160" s="4"/>
      <c r="K160" s="2" t="b">
        <f>'Mera Ghar Mera Ashiana 10M, 5%'!$B160&lt;=$E$14</f>
        <v>1</v>
      </c>
    </row>
    <row r="161" spans="1:11" s="1" customFormat="1" ht="13" customHeight="1" x14ac:dyDescent="0.3">
      <c r="A161" s="3"/>
      <c r="B161" s="23">
        <v>138</v>
      </c>
      <c r="C161" s="24">
        <f t="shared" si="15"/>
        <v>50284</v>
      </c>
      <c r="D161" s="47">
        <f t="shared" si="17"/>
        <v>5201017.3498576693</v>
      </c>
      <c r="E161" s="47">
        <f t="shared" si="14"/>
        <v>26048.908325692428</v>
      </c>
      <c r="F161" s="47">
        <f t="shared" si="12"/>
        <v>61675.397407062184</v>
      </c>
      <c r="G161" s="47">
        <f t="shared" si="13"/>
        <v>87724.305732754612</v>
      </c>
      <c r="H161" s="48">
        <f t="shared" si="16"/>
        <v>5174968.4415319767</v>
      </c>
      <c r="J161" s="4"/>
      <c r="K161" s="2" t="b">
        <f>'Mera Ghar Mera Ashiana 10M, 5%'!$B161&lt;=$E$14</f>
        <v>1</v>
      </c>
    </row>
    <row r="162" spans="1:11" s="1" customFormat="1" ht="13" customHeight="1" x14ac:dyDescent="0.3">
      <c r="A162" s="3"/>
      <c r="B162" s="23">
        <v>139</v>
      </c>
      <c r="C162" s="24">
        <f t="shared" si="15"/>
        <v>50314</v>
      </c>
      <c r="D162" s="47">
        <f t="shared" si="17"/>
        <v>5174968.4415319767</v>
      </c>
      <c r="E162" s="47">
        <f t="shared" si="14"/>
        <v>26357.804963587929</v>
      </c>
      <c r="F162" s="47">
        <f t="shared" si="12"/>
        <v>61366.500769166683</v>
      </c>
      <c r="G162" s="47">
        <f t="shared" si="13"/>
        <v>87724.305732754612</v>
      </c>
      <c r="H162" s="48">
        <f t="shared" si="16"/>
        <v>5148610.6365683889</v>
      </c>
      <c r="J162" s="4"/>
      <c r="K162" s="2" t="b">
        <f>'Mera Ghar Mera Ashiana 10M, 5%'!$B162&lt;=$E$14</f>
        <v>1</v>
      </c>
    </row>
    <row r="163" spans="1:11" s="1" customFormat="1" ht="13" customHeight="1" x14ac:dyDescent="0.3">
      <c r="A163" s="3"/>
      <c r="B163" s="23">
        <v>140</v>
      </c>
      <c r="C163" s="24">
        <f t="shared" si="15"/>
        <v>50345</v>
      </c>
      <c r="D163" s="47">
        <f t="shared" si="17"/>
        <v>5148610.6365683889</v>
      </c>
      <c r="E163" s="47">
        <f t="shared" si="14"/>
        <v>26670.36460078114</v>
      </c>
      <c r="F163" s="47">
        <f t="shared" si="12"/>
        <v>61053.941131973472</v>
      </c>
      <c r="G163" s="47">
        <f t="shared" si="13"/>
        <v>87724.305732754612</v>
      </c>
      <c r="H163" s="48">
        <f t="shared" si="16"/>
        <v>5121940.2719676076</v>
      </c>
      <c r="J163" s="4"/>
      <c r="K163" s="2" t="b">
        <f>'Mera Ghar Mera Ashiana 10M, 5%'!$B163&lt;=$E$14</f>
        <v>1</v>
      </c>
    </row>
    <row r="164" spans="1:11" s="1" customFormat="1" ht="13" customHeight="1" x14ac:dyDescent="0.3">
      <c r="A164" s="3"/>
      <c r="B164" s="23">
        <v>141</v>
      </c>
      <c r="C164" s="24">
        <f t="shared" si="15"/>
        <v>50375</v>
      </c>
      <c r="D164" s="47">
        <f t="shared" si="17"/>
        <v>5121940.2719676076</v>
      </c>
      <c r="E164" s="47">
        <f t="shared" si="14"/>
        <v>26986.630674338718</v>
      </c>
      <c r="F164" s="47">
        <f t="shared" si="12"/>
        <v>60737.675058415865</v>
      </c>
      <c r="G164" s="47">
        <f t="shared" si="13"/>
        <v>87724.305732754583</v>
      </c>
      <c r="H164" s="48">
        <f t="shared" si="16"/>
        <v>5094953.6412932687</v>
      </c>
      <c r="J164" s="4"/>
      <c r="K164" s="2" t="b">
        <f>'Mera Ghar Mera Ashiana 10M, 5%'!$B164&lt;=$E$14</f>
        <v>1</v>
      </c>
    </row>
    <row r="165" spans="1:11" s="1" customFormat="1" ht="13" customHeight="1" x14ac:dyDescent="0.3">
      <c r="A165" s="3"/>
      <c r="B165" s="23">
        <v>142</v>
      </c>
      <c r="C165" s="24">
        <f t="shared" si="15"/>
        <v>50406</v>
      </c>
      <c r="D165" s="47">
        <f t="shared" si="17"/>
        <v>5094953.6412932687</v>
      </c>
      <c r="E165" s="47">
        <f t="shared" si="14"/>
        <v>27306.647136418593</v>
      </c>
      <c r="F165" s="47">
        <f t="shared" si="12"/>
        <v>60417.658596336005</v>
      </c>
      <c r="G165" s="47">
        <f t="shared" si="13"/>
        <v>87724.305732754598</v>
      </c>
      <c r="H165" s="48">
        <f t="shared" si="16"/>
        <v>5067646.9941568505</v>
      </c>
      <c r="J165" s="4"/>
      <c r="K165" s="2" t="b">
        <f>'Mera Ghar Mera Ashiana 10M, 5%'!$B165&lt;=$E$14</f>
        <v>1</v>
      </c>
    </row>
    <row r="166" spans="1:11" s="1" customFormat="1" ht="13" customHeight="1" x14ac:dyDescent="0.3">
      <c r="A166" s="3"/>
      <c r="B166" s="23">
        <v>143</v>
      </c>
      <c r="C166" s="24">
        <f t="shared" si="15"/>
        <v>50437</v>
      </c>
      <c r="D166" s="47">
        <f t="shared" si="17"/>
        <v>5067646.9941568505</v>
      </c>
      <c r="E166" s="47">
        <f t="shared" si="14"/>
        <v>27630.458460377951</v>
      </c>
      <c r="F166" s="47">
        <f t="shared" si="12"/>
        <v>60093.847272376646</v>
      </c>
      <c r="G166" s="47">
        <f t="shared" si="13"/>
        <v>87724.305732754598</v>
      </c>
      <c r="H166" s="48">
        <f t="shared" si="16"/>
        <v>5040016.535696473</v>
      </c>
      <c r="J166" s="4"/>
      <c r="K166" s="2" t="b">
        <f>'Mera Ghar Mera Ashiana 10M, 5%'!$B166&lt;=$E$14</f>
        <v>1</v>
      </c>
    </row>
    <row r="167" spans="1:11" s="1" customFormat="1" ht="13" customHeight="1" x14ac:dyDescent="0.3">
      <c r="A167" s="3"/>
      <c r="B167" s="23">
        <v>144</v>
      </c>
      <c r="C167" s="24">
        <f t="shared" si="15"/>
        <v>50465</v>
      </c>
      <c r="D167" s="47">
        <f t="shared" si="17"/>
        <v>5040016.535696473</v>
      </c>
      <c r="E167" s="47">
        <f t="shared" si="14"/>
        <v>27958.109646953941</v>
      </c>
      <c r="F167" s="47">
        <f t="shared" si="12"/>
        <v>59766.196085800671</v>
      </c>
      <c r="G167" s="47">
        <f t="shared" si="13"/>
        <v>87724.305732754612</v>
      </c>
      <c r="H167" s="48">
        <f t="shared" si="16"/>
        <v>5012058.4260495193</v>
      </c>
      <c r="J167" s="4"/>
      <c r="K167" s="2" t="b">
        <f>'Mera Ghar Mera Ashiana 10M, 5%'!$B167&lt;=$E$14</f>
        <v>1</v>
      </c>
    </row>
    <row r="168" spans="1:11" s="1" customFormat="1" ht="13" customHeight="1" x14ac:dyDescent="0.3">
      <c r="A168" s="3"/>
      <c r="B168" s="23">
        <v>145</v>
      </c>
      <c r="C168" s="24">
        <f t="shared" si="15"/>
        <v>50496</v>
      </c>
      <c r="D168" s="47">
        <f t="shared" si="17"/>
        <v>5012058.4260495193</v>
      </c>
      <c r="E168" s="47">
        <f t="shared" si="14"/>
        <v>28289.646230517414</v>
      </c>
      <c r="F168" s="47">
        <f t="shared" si="12"/>
        <v>59434.659502237213</v>
      </c>
      <c r="G168" s="47">
        <f t="shared" si="13"/>
        <v>87724.305732754627</v>
      </c>
      <c r="H168" s="48">
        <f t="shared" si="16"/>
        <v>4983768.7798190024</v>
      </c>
      <c r="J168" s="4"/>
      <c r="K168" s="2" t="b">
        <f>'Mera Ghar Mera Ashiana 10M, 5%'!$B168&lt;=$E$14</f>
        <v>1</v>
      </c>
    </row>
    <row r="169" spans="1:11" s="1" customFormat="1" ht="13" customHeight="1" x14ac:dyDescent="0.3">
      <c r="A169" s="3"/>
      <c r="B169" s="23">
        <v>146</v>
      </c>
      <c r="C169" s="24">
        <f t="shared" si="15"/>
        <v>50526</v>
      </c>
      <c r="D169" s="47">
        <f t="shared" si="17"/>
        <v>4983768.7798190024</v>
      </c>
      <c r="E169" s="47">
        <f t="shared" si="14"/>
        <v>28625.114285400967</v>
      </c>
      <c r="F169" s="47">
        <f t="shared" si="12"/>
        <v>59099.19144735366</v>
      </c>
      <c r="G169" s="47">
        <f t="shared" si="13"/>
        <v>87724.305732754627</v>
      </c>
      <c r="H169" s="48">
        <f t="shared" si="16"/>
        <v>4955143.6655336013</v>
      </c>
      <c r="J169" s="4"/>
      <c r="K169" s="2" t="b">
        <f>'Mera Ghar Mera Ashiana 10M, 5%'!$B169&lt;=$E$14</f>
        <v>1</v>
      </c>
    </row>
    <row r="170" spans="1:11" s="1" customFormat="1" ht="13" customHeight="1" x14ac:dyDescent="0.3">
      <c r="A170" s="3"/>
      <c r="B170" s="23">
        <v>147</v>
      </c>
      <c r="C170" s="24">
        <f t="shared" si="15"/>
        <v>50557</v>
      </c>
      <c r="D170" s="47">
        <f t="shared" si="17"/>
        <v>4955143.6655336013</v>
      </c>
      <c r="E170" s="47">
        <f t="shared" si="14"/>
        <v>28964.560432302016</v>
      </c>
      <c r="F170" s="47">
        <f t="shared" si="12"/>
        <v>58759.745300452611</v>
      </c>
      <c r="G170" s="47">
        <f t="shared" si="13"/>
        <v>87724.305732754627</v>
      </c>
      <c r="H170" s="48">
        <f t="shared" si="16"/>
        <v>4926179.1051012995</v>
      </c>
      <c r="J170" s="4"/>
      <c r="K170" s="2" t="b">
        <f>'Mera Ghar Mera Ashiana 10M, 5%'!$B170&lt;=$E$14</f>
        <v>1</v>
      </c>
    </row>
    <row r="171" spans="1:11" s="1" customFormat="1" ht="13" customHeight="1" x14ac:dyDescent="0.3">
      <c r="A171" s="3"/>
      <c r="B171" s="23">
        <v>148</v>
      </c>
      <c r="C171" s="24">
        <f t="shared" si="15"/>
        <v>50587</v>
      </c>
      <c r="D171" s="47">
        <f t="shared" si="17"/>
        <v>4926179.1051012995</v>
      </c>
      <c r="E171" s="47">
        <f t="shared" si="14"/>
        <v>29308.031844761725</v>
      </c>
      <c r="F171" s="47">
        <f t="shared" si="12"/>
        <v>58416.273887992902</v>
      </c>
      <c r="G171" s="47">
        <f t="shared" si="13"/>
        <v>87724.305732754627</v>
      </c>
      <c r="H171" s="48">
        <f t="shared" si="16"/>
        <v>4896871.0732565373</v>
      </c>
      <c r="J171" s="4"/>
      <c r="K171" s="2" t="b">
        <f>'Mera Ghar Mera Ashiana 10M, 5%'!$B171&lt;=$E$14</f>
        <v>1</v>
      </c>
    </row>
    <row r="172" spans="1:11" s="1" customFormat="1" ht="13" customHeight="1" x14ac:dyDescent="0.3">
      <c r="A172" s="3"/>
      <c r="B172" s="23">
        <v>149</v>
      </c>
      <c r="C172" s="24">
        <f t="shared" si="15"/>
        <v>50618</v>
      </c>
      <c r="D172" s="47">
        <f t="shared" si="17"/>
        <v>4896871.0732565373</v>
      </c>
      <c r="E172" s="47">
        <f t="shared" si="14"/>
        <v>29655.576255720858</v>
      </c>
      <c r="F172" s="47">
        <f t="shared" si="12"/>
        <v>58068.729477033768</v>
      </c>
      <c r="G172" s="47">
        <f t="shared" si="13"/>
        <v>87724.305732754627</v>
      </c>
      <c r="H172" s="48">
        <f t="shared" si="16"/>
        <v>4867215.4970008163</v>
      </c>
      <c r="J172" s="4"/>
      <c r="K172" s="2" t="b">
        <f>'Mera Ghar Mera Ashiana 10M, 5%'!$B172&lt;=$E$14</f>
        <v>1</v>
      </c>
    </row>
    <row r="173" spans="1:11" s="1" customFormat="1" ht="13" customHeight="1" x14ac:dyDescent="0.3">
      <c r="A173" s="3"/>
      <c r="B173" s="23">
        <v>150</v>
      </c>
      <c r="C173" s="24">
        <f t="shared" si="15"/>
        <v>50649</v>
      </c>
      <c r="D173" s="47">
        <f t="shared" si="17"/>
        <v>4867215.4970008163</v>
      </c>
      <c r="E173" s="47">
        <f t="shared" si="14"/>
        <v>30007.241964153276</v>
      </c>
      <c r="F173" s="47">
        <f t="shared" si="12"/>
        <v>57717.063768601336</v>
      </c>
      <c r="G173" s="47">
        <f t="shared" si="13"/>
        <v>87724.305732754612</v>
      </c>
      <c r="H173" s="48">
        <f t="shared" si="16"/>
        <v>4837208.2550366633</v>
      </c>
      <c r="J173" s="4"/>
      <c r="K173" s="2" t="b">
        <f>'Mera Ghar Mera Ashiana 10M, 5%'!$B173&lt;=$E$14</f>
        <v>1</v>
      </c>
    </row>
    <row r="174" spans="1:11" s="1" customFormat="1" ht="13" customHeight="1" x14ac:dyDescent="0.3">
      <c r="A174" s="3"/>
      <c r="B174" s="23">
        <v>151</v>
      </c>
      <c r="C174" s="24">
        <f t="shared" si="15"/>
        <v>50679</v>
      </c>
      <c r="D174" s="47">
        <f t="shared" si="17"/>
        <v>4837208.2550366633</v>
      </c>
      <c r="E174" s="47">
        <f t="shared" si="14"/>
        <v>30363.077841778206</v>
      </c>
      <c r="F174" s="47">
        <f t="shared" si="12"/>
        <v>57361.227890976421</v>
      </c>
      <c r="G174" s="47">
        <f t="shared" si="13"/>
        <v>87724.305732754627</v>
      </c>
      <c r="H174" s="48">
        <f t="shared" si="16"/>
        <v>4806845.177194885</v>
      </c>
      <c r="J174" s="4"/>
      <c r="K174" s="2" t="b">
        <f>'Mera Ghar Mera Ashiana 10M, 5%'!$B174&lt;=$E$14</f>
        <v>1</v>
      </c>
    </row>
    <row r="175" spans="1:11" s="1" customFormat="1" ht="13" x14ac:dyDescent="0.3">
      <c r="A175" s="3"/>
      <c r="B175" s="23">
        <v>152</v>
      </c>
      <c r="C175" s="24">
        <f t="shared" si="15"/>
        <v>50710</v>
      </c>
      <c r="D175" s="47">
        <f t="shared" si="17"/>
        <v>4806845.177194885</v>
      </c>
      <c r="E175" s="47">
        <f t="shared" si="14"/>
        <v>30723.133339851956</v>
      </c>
      <c r="F175" s="47">
        <f t="shared" si="12"/>
        <v>57001.17239290267</v>
      </c>
      <c r="G175" s="47">
        <f t="shared" si="13"/>
        <v>87724.305732754627</v>
      </c>
      <c r="H175" s="48">
        <f t="shared" si="16"/>
        <v>4776122.0438550329</v>
      </c>
      <c r="J175" s="4"/>
      <c r="K175" s="2" t="b">
        <f>'Mera Ghar Mera Ashiana 10M, 5%'!$B175&lt;=$E$14</f>
        <v>1</v>
      </c>
    </row>
    <row r="176" spans="1:11" s="1" customFormat="1" ht="13" x14ac:dyDescent="0.3">
      <c r="A176" s="3"/>
      <c r="B176" s="23">
        <v>153</v>
      </c>
      <c r="C176" s="24">
        <f t="shared" si="15"/>
        <v>50740</v>
      </c>
      <c r="D176" s="47">
        <f t="shared" si="17"/>
        <v>4776122.0438550329</v>
      </c>
      <c r="E176" s="47">
        <f t="shared" si="14"/>
        <v>31087.458496040366</v>
      </c>
      <c r="F176" s="47">
        <f t="shared" si="12"/>
        <v>56636.84723671426</v>
      </c>
      <c r="G176" s="47">
        <f t="shared" si="13"/>
        <v>87724.305732754627</v>
      </c>
      <c r="H176" s="48">
        <f t="shared" si="16"/>
        <v>4745034.5853589922</v>
      </c>
      <c r="J176" s="4"/>
      <c r="K176" s="2" t="b">
        <f>'Mera Ghar Mera Ashiana 10M, 5%'!$B176&lt;=$E$14</f>
        <v>1</v>
      </c>
    </row>
    <row r="177" spans="1:11" s="1" customFormat="1" ht="13" x14ac:dyDescent="0.3">
      <c r="A177" s="3"/>
      <c r="B177" s="23">
        <v>154</v>
      </c>
      <c r="C177" s="24">
        <f t="shared" si="15"/>
        <v>50771</v>
      </c>
      <c r="D177" s="47">
        <f t="shared" si="17"/>
        <v>4745034.5853589922</v>
      </c>
      <c r="E177" s="47">
        <f t="shared" si="14"/>
        <v>31456.103941372552</v>
      </c>
      <c r="F177" s="47">
        <f t="shared" si="12"/>
        <v>56268.201791382045</v>
      </c>
      <c r="G177" s="47">
        <f t="shared" si="13"/>
        <v>87724.305732754598</v>
      </c>
      <c r="H177" s="48">
        <f t="shared" si="16"/>
        <v>4713578.4814176196</v>
      </c>
      <c r="J177" s="4"/>
      <c r="K177" s="2" t="b">
        <f>'Mera Ghar Mera Ashiana 10M, 5%'!$B177&lt;=$E$14</f>
        <v>1</v>
      </c>
    </row>
    <row r="178" spans="1:11" s="1" customFormat="1" ht="13" x14ac:dyDescent="0.3">
      <c r="A178" s="3"/>
      <c r="B178" s="23">
        <v>155</v>
      </c>
      <c r="C178" s="24">
        <f t="shared" si="15"/>
        <v>50802</v>
      </c>
      <c r="D178" s="47">
        <f t="shared" si="17"/>
        <v>4713578.4814176196</v>
      </c>
      <c r="E178" s="47">
        <f t="shared" si="14"/>
        <v>31829.120907277342</v>
      </c>
      <c r="F178" s="47">
        <f t="shared" si="12"/>
        <v>55895.18482547727</v>
      </c>
      <c r="G178" s="47">
        <f t="shared" si="13"/>
        <v>87724.305732754612</v>
      </c>
      <c r="H178" s="48">
        <f t="shared" si="16"/>
        <v>4681749.3605103418</v>
      </c>
      <c r="J178" s="4"/>
      <c r="K178" s="2" t="b">
        <f>'Mera Ghar Mera Ashiana 10M, 5%'!$B178&lt;=$E$14</f>
        <v>1</v>
      </c>
    </row>
    <row r="179" spans="1:11" s="1" customFormat="1" ht="13" x14ac:dyDescent="0.3">
      <c r="A179" s="3"/>
      <c r="B179" s="23">
        <v>156</v>
      </c>
      <c r="C179" s="24">
        <f t="shared" si="15"/>
        <v>50830</v>
      </c>
      <c r="D179" s="47">
        <f t="shared" si="17"/>
        <v>4681749.3605103418</v>
      </c>
      <c r="E179" s="47">
        <f t="shared" si="14"/>
        <v>32206.561232702814</v>
      </c>
      <c r="F179" s="47">
        <f t="shared" si="12"/>
        <v>55517.744500051798</v>
      </c>
      <c r="G179" s="47">
        <f t="shared" si="13"/>
        <v>87724.305732754612</v>
      </c>
      <c r="H179" s="48">
        <f t="shared" si="16"/>
        <v>4649542.799277639</v>
      </c>
      <c r="J179" s="4"/>
      <c r="K179" s="2" t="b">
        <f>'Mera Ghar Mera Ashiana 10M, 5%'!$B179&lt;=$E$14</f>
        <v>1</v>
      </c>
    </row>
    <row r="180" spans="1:11" s="1" customFormat="1" ht="13" x14ac:dyDescent="0.3">
      <c r="A180" s="3"/>
      <c r="B180" s="23">
        <v>157</v>
      </c>
      <c r="C180" s="24">
        <f t="shared" si="15"/>
        <v>50861</v>
      </c>
      <c r="D180" s="47">
        <f t="shared" si="17"/>
        <v>4649542.799277639</v>
      </c>
      <c r="E180" s="47">
        <f t="shared" si="14"/>
        <v>32588.477371320601</v>
      </c>
      <c r="F180" s="47">
        <f t="shared" si="12"/>
        <v>55135.828361433996</v>
      </c>
      <c r="G180" s="47">
        <f t="shared" si="13"/>
        <v>87724.305732754598</v>
      </c>
      <c r="H180" s="48">
        <f t="shared" si="16"/>
        <v>4616954.321906318</v>
      </c>
      <c r="J180" s="4"/>
      <c r="K180" s="2" t="b">
        <f>'Mera Ghar Mera Ashiana 10M, 5%'!$B180&lt;=$E$14</f>
        <v>1</v>
      </c>
    </row>
    <row r="181" spans="1:11" s="1" customFormat="1" ht="13" x14ac:dyDescent="0.3">
      <c r="A181" s="3"/>
      <c r="B181" s="23">
        <v>158</v>
      </c>
      <c r="C181" s="24">
        <f t="shared" si="15"/>
        <v>50891</v>
      </c>
      <c r="D181" s="47">
        <f t="shared" si="17"/>
        <v>4616954.321906318</v>
      </c>
      <c r="E181" s="47">
        <f t="shared" si="14"/>
        <v>32974.922398815506</v>
      </c>
      <c r="F181" s="47">
        <f t="shared" si="12"/>
        <v>54749.383333939077</v>
      </c>
      <c r="G181" s="47">
        <f t="shared" si="13"/>
        <v>87724.305732754583</v>
      </c>
      <c r="H181" s="48">
        <f t="shared" si="16"/>
        <v>4583979.3995075021</v>
      </c>
      <c r="J181" s="4"/>
      <c r="K181" s="2" t="b">
        <f>'Mera Ghar Mera Ashiana 10M, 5%'!$B181&lt;=$E$14</f>
        <v>1</v>
      </c>
    </row>
    <row r="182" spans="1:11" s="1" customFormat="1" ht="13" x14ac:dyDescent="0.3">
      <c r="A182" s="3"/>
      <c r="B182" s="23">
        <v>159</v>
      </c>
      <c r="C182" s="24">
        <f t="shared" si="15"/>
        <v>50922</v>
      </c>
      <c r="D182" s="47">
        <f t="shared" si="17"/>
        <v>4583979.3995075021</v>
      </c>
      <c r="E182" s="47">
        <f t="shared" si="14"/>
        <v>33365.950020261473</v>
      </c>
      <c r="F182" s="47">
        <f t="shared" si="12"/>
        <v>54358.355712493125</v>
      </c>
      <c r="G182" s="47">
        <f t="shared" si="13"/>
        <v>87724.305732754598</v>
      </c>
      <c r="H182" s="48">
        <f t="shared" si="16"/>
        <v>4550613.449487241</v>
      </c>
      <c r="J182" s="4"/>
      <c r="K182" s="2" t="b">
        <f>'Mera Ghar Mera Ashiana 10M, 5%'!$B182&lt;=$E$14</f>
        <v>1</v>
      </c>
    </row>
    <row r="183" spans="1:11" s="1" customFormat="1" ht="13" x14ac:dyDescent="0.3">
      <c r="A183" s="3"/>
      <c r="B183" s="23">
        <v>160</v>
      </c>
      <c r="C183" s="24">
        <f t="shared" si="15"/>
        <v>50952</v>
      </c>
      <c r="D183" s="47">
        <f t="shared" si="17"/>
        <v>4550613.449487241</v>
      </c>
      <c r="E183" s="47">
        <f t="shared" si="14"/>
        <v>33761.614577585053</v>
      </c>
      <c r="F183" s="47">
        <f t="shared" si="12"/>
        <v>53962.69115516953</v>
      </c>
      <c r="G183" s="47">
        <f t="shared" si="13"/>
        <v>87724.305732754583</v>
      </c>
      <c r="H183" s="48">
        <f t="shared" si="16"/>
        <v>4516851.8349096561</v>
      </c>
      <c r="J183" s="4"/>
      <c r="K183" s="2" t="b">
        <f>'Mera Ghar Mera Ashiana 10M, 5%'!$B183&lt;=$E$14</f>
        <v>1</v>
      </c>
    </row>
    <row r="184" spans="1:11" s="1" customFormat="1" ht="13" x14ac:dyDescent="0.3">
      <c r="A184" s="3"/>
      <c r="B184" s="23">
        <v>161</v>
      </c>
      <c r="C184" s="24">
        <f t="shared" si="15"/>
        <v>50983</v>
      </c>
      <c r="D184" s="47">
        <f t="shared" si="17"/>
        <v>4516851.8349096561</v>
      </c>
      <c r="E184" s="47">
        <f t="shared" si="14"/>
        <v>34161.971057117633</v>
      </c>
      <c r="F184" s="47">
        <f t="shared" si="12"/>
        <v>53562.334675636994</v>
      </c>
      <c r="G184" s="47">
        <f t="shared" si="13"/>
        <v>87724.305732754627</v>
      </c>
      <c r="H184" s="48">
        <f t="shared" si="16"/>
        <v>4482689.8638525382</v>
      </c>
      <c r="J184" s="4"/>
      <c r="K184" s="2" t="b">
        <f>'Mera Ghar Mera Ashiana 10M, 5%'!$B184&lt;=$E$14</f>
        <v>1</v>
      </c>
    </row>
    <row r="185" spans="1:11" s="1" customFormat="1" ht="13" x14ac:dyDescent="0.3">
      <c r="A185" s="3"/>
      <c r="B185" s="23">
        <v>162</v>
      </c>
      <c r="C185" s="24">
        <f t="shared" si="15"/>
        <v>51014</v>
      </c>
      <c r="D185" s="47">
        <f t="shared" si="17"/>
        <v>4482689.8638525382</v>
      </c>
      <c r="E185" s="47">
        <f t="shared" si="14"/>
        <v>34567.075097236579</v>
      </c>
      <c r="F185" s="47">
        <f t="shared" si="12"/>
        <v>53157.230635518004</v>
      </c>
      <c r="G185" s="47">
        <f t="shared" si="13"/>
        <v>87724.305732754583</v>
      </c>
      <c r="H185" s="48">
        <f t="shared" si="16"/>
        <v>4448122.7887553014</v>
      </c>
      <c r="J185" s="4"/>
      <c r="K185" s="2" t="b">
        <f>'Mera Ghar Mera Ashiana 10M, 5%'!$B185&lt;=$E$14</f>
        <v>1</v>
      </c>
    </row>
    <row r="186" spans="1:11" s="1" customFormat="1" ht="13" x14ac:dyDescent="0.3">
      <c r="A186" s="3"/>
      <c r="B186" s="23">
        <v>163</v>
      </c>
      <c r="C186" s="24">
        <f t="shared" si="15"/>
        <v>51044</v>
      </c>
      <c r="D186" s="47">
        <f t="shared" si="17"/>
        <v>4448122.7887553014</v>
      </c>
      <c r="E186" s="47">
        <f t="shared" si="14"/>
        <v>34976.982996097984</v>
      </c>
      <c r="F186" s="47">
        <f t="shared" si="12"/>
        <v>52747.322736656613</v>
      </c>
      <c r="G186" s="47">
        <f t="shared" si="13"/>
        <v>87724.305732754598</v>
      </c>
      <c r="H186" s="48">
        <f t="shared" si="16"/>
        <v>4413145.8057592036</v>
      </c>
      <c r="J186" s="4"/>
      <c r="K186" s="2" t="b">
        <f>'Mera Ghar Mera Ashiana 10M, 5%'!$B186&lt;=$E$14</f>
        <v>1</v>
      </c>
    </row>
    <row r="187" spans="1:11" s="1" customFormat="1" ht="13" x14ac:dyDescent="0.3">
      <c r="A187" s="3"/>
      <c r="B187" s="23">
        <v>164</v>
      </c>
      <c r="C187" s="24">
        <f t="shared" si="15"/>
        <v>51075</v>
      </c>
      <c r="D187" s="47">
        <f t="shared" si="17"/>
        <v>4413145.8057592036</v>
      </c>
      <c r="E187" s="47">
        <f t="shared" si="14"/>
        <v>35391.751719460037</v>
      </c>
      <c r="F187" s="47">
        <f t="shared" si="12"/>
        <v>52332.554013294546</v>
      </c>
      <c r="G187" s="47">
        <f t="shared" si="13"/>
        <v>87724.305732754583</v>
      </c>
      <c r="H187" s="48">
        <f t="shared" si="16"/>
        <v>4377754.0540397437</v>
      </c>
      <c r="J187" s="4"/>
      <c r="K187" s="2" t="b">
        <f>'Mera Ghar Mera Ashiana 10M, 5%'!$B187&lt;=$E$14</f>
        <v>1</v>
      </c>
    </row>
    <row r="188" spans="1:11" s="1" customFormat="1" ht="13" x14ac:dyDescent="0.3">
      <c r="A188" s="3"/>
      <c r="B188" s="23">
        <v>165</v>
      </c>
      <c r="C188" s="24">
        <f t="shared" si="15"/>
        <v>51105</v>
      </c>
      <c r="D188" s="47">
        <f t="shared" si="17"/>
        <v>4377754.0540397437</v>
      </c>
      <c r="E188" s="47">
        <f t="shared" si="14"/>
        <v>35811.438908599957</v>
      </c>
      <c r="F188" s="47">
        <f t="shared" si="12"/>
        <v>51912.866824154626</v>
      </c>
      <c r="G188" s="47">
        <f t="shared" si="13"/>
        <v>87724.305732754583</v>
      </c>
      <c r="H188" s="48">
        <f t="shared" si="16"/>
        <v>4341942.6151311435</v>
      </c>
      <c r="J188" s="4"/>
      <c r="K188" s="2" t="b">
        <f>'Mera Ghar Mera Ashiana 10M, 5%'!$B188&lt;=$E$14</f>
        <v>1</v>
      </c>
    </row>
    <row r="189" spans="1:11" s="1" customFormat="1" ht="13" x14ac:dyDescent="0.3">
      <c r="A189" s="3"/>
      <c r="B189" s="23">
        <v>166</v>
      </c>
      <c r="C189" s="24">
        <f t="shared" si="15"/>
        <v>51136</v>
      </c>
      <c r="D189" s="47">
        <f t="shared" si="17"/>
        <v>4341942.6151311435</v>
      </c>
      <c r="E189" s="47">
        <f t="shared" si="14"/>
        <v>36236.102888324443</v>
      </c>
      <c r="F189" s="47">
        <f t="shared" si="12"/>
        <v>51488.20284443014</v>
      </c>
      <c r="G189" s="47">
        <f t="shared" si="13"/>
        <v>87724.305732754583</v>
      </c>
      <c r="H189" s="48">
        <f t="shared" si="16"/>
        <v>4305706.5122428192</v>
      </c>
      <c r="J189" s="4"/>
      <c r="K189" s="2" t="b">
        <f>'Mera Ghar Mera Ashiana 10M, 5%'!$B189&lt;=$E$14</f>
        <v>1</v>
      </c>
    </row>
    <row r="190" spans="1:11" s="1" customFormat="1" ht="13" x14ac:dyDescent="0.3">
      <c r="A190" s="3"/>
      <c r="B190" s="23">
        <v>167</v>
      </c>
      <c r="C190" s="24">
        <f t="shared" si="15"/>
        <v>51167</v>
      </c>
      <c r="D190" s="47">
        <f t="shared" si="17"/>
        <v>4305706.5122428192</v>
      </c>
      <c r="E190" s="47">
        <f t="shared" si="14"/>
        <v>36665.802675075174</v>
      </c>
      <c r="F190" s="47">
        <f t="shared" si="12"/>
        <v>51058.503057679423</v>
      </c>
      <c r="G190" s="47">
        <f t="shared" si="13"/>
        <v>87724.305732754598</v>
      </c>
      <c r="H190" s="48">
        <f t="shared" si="16"/>
        <v>4269040.7095677443</v>
      </c>
      <c r="J190" s="4"/>
      <c r="K190" s="2" t="b">
        <f>'Mera Ghar Mera Ashiana 10M, 5%'!$B190&lt;=$E$14</f>
        <v>1</v>
      </c>
    </row>
    <row r="191" spans="1:11" s="1" customFormat="1" ht="13" x14ac:dyDescent="0.3">
      <c r="A191" s="3"/>
      <c r="B191" s="23">
        <v>168</v>
      </c>
      <c r="C191" s="24">
        <f t="shared" si="15"/>
        <v>51196</v>
      </c>
      <c r="D191" s="47">
        <f t="shared" si="17"/>
        <v>4269040.7095677443</v>
      </c>
      <c r="E191" s="47">
        <f t="shared" si="14"/>
        <v>37100.597985130436</v>
      </c>
      <c r="F191" s="47">
        <f t="shared" si="12"/>
        <v>50623.707747624161</v>
      </c>
      <c r="G191" s="47">
        <f t="shared" si="13"/>
        <v>87724.305732754598</v>
      </c>
      <c r="H191" s="48">
        <f t="shared" si="16"/>
        <v>4231940.1115826136</v>
      </c>
      <c r="J191" s="4"/>
      <c r="K191" s="2" t="b">
        <f>'Mera Ghar Mera Ashiana 10M, 5%'!$B191&lt;=$E$14</f>
        <v>1</v>
      </c>
    </row>
    <row r="192" spans="1:11" s="1" customFormat="1" ht="13" x14ac:dyDescent="0.3">
      <c r="A192" s="3"/>
      <c r="B192" s="23">
        <v>169</v>
      </c>
      <c r="C192" s="24">
        <f t="shared" si="15"/>
        <v>51227</v>
      </c>
      <c r="D192" s="47">
        <f t="shared" si="17"/>
        <v>4231940.1115826136</v>
      </c>
      <c r="E192" s="47">
        <f t="shared" si="14"/>
        <v>37540.549242904097</v>
      </c>
      <c r="F192" s="47">
        <f t="shared" si="12"/>
        <v>50183.756489850486</v>
      </c>
      <c r="G192" s="47">
        <f t="shared" si="13"/>
        <v>87724.305732754583</v>
      </c>
      <c r="H192" s="48">
        <f t="shared" si="16"/>
        <v>4194399.5623397091</v>
      </c>
      <c r="J192" s="4"/>
      <c r="K192" s="2" t="b">
        <f>'Mera Ghar Mera Ashiana 10M, 5%'!$B192&lt;=$E$14</f>
        <v>1</v>
      </c>
    </row>
    <row r="193" spans="1:11" s="1" customFormat="1" ht="13" x14ac:dyDescent="0.3">
      <c r="A193" s="3"/>
      <c r="B193" s="23">
        <v>170</v>
      </c>
      <c r="C193" s="24">
        <f t="shared" si="15"/>
        <v>51257</v>
      </c>
      <c r="D193" s="47">
        <f t="shared" si="17"/>
        <v>4194399.5623397091</v>
      </c>
      <c r="E193" s="47">
        <f t="shared" si="14"/>
        <v>37985.717589342872</v>
      </c>
      <c r="F193" s="47">
        <f t="shared" si="12"/>
        <v>49738.588143411711</v>
      </c>
      <c r="G193" s="47">
        <f t="shared" si="13"/>
        <v>87724.305732754583</v>
      </c>
      <c r="H193" s="48">
        <f t="shared" si="16"/>
        <v>4156413.8447503662</v>
      </c>
      <c r="J193" s="4"/>
      <c r="K193" s="2" t="b">
        <f>'Mera Ghar Mera Ashiana 10M, 5%'!$B193&lt;=$E$14</f>
        <v>1</v>
      </c>
    </row>
    <row r="194" spans="1:11" s="1" customFormat="1" ht="13" x14ac:dyDescent="0.3">
      <c r="A194" s="3"/>
      <c r="B194" s="23">
        <v>171</v>
      </c>
      <c r="C194" s="24">
        <f t="shared" si="15"/>
        <v>51288</v>
      </c>
      <c r="D194" s="47">
        <f t="shared" si="17"/>
        <v>4156413.8447503662</v>
      </c>
      <c r="E194" s="47">
        <f t="shared" si="14"/>
        <v>38436.164890423162</v>
      </c>
      <c r="F194" s="47">
        <f t="shared" si="12"/>
        <v>49288.140842331421</v>
      </c>
      <c r="G194" s="47">
        <f t="shared" si="13"/>
        <v>87724.305732754583</v>
      </c>
      <c r="H194" s="48">
        <f t="shared" si="16"/>
        <v>4117977.6798599432</v>
      </c>
      <c r="J194" s="4"/>
      <c r="K194" s="2" t="b">
        <f>'Mera Ghar Mera Ashiana 10M, 5%'!$B194&lt;=$E$14</f>
        <v>1</v>
      </c>
    </row>
    <row r="195" spans="1:11" s="1" customFormat="1" ht="13" x14ac:dyDescent="0.3">
      <c r="A195" s="3"/>
      <c r="B195" s="23">
        <v>172</v>
      </c>
      <c r="C195" s="24">
        <f t="shared" si="15"/>
        <v>51318</v>
      </c>
      <c r="D195" s="47">
        <f t="shared" si="17"/>
        <v>4117977.6798599432</v>
      </c>
      <c r="E195" s="47">
        <f t="shared" si="14"/>
        <v>38891.95374574876</v>
      </c>
      <c r="F195" s="47">
        <f t="shared" si="12"/>
        <v>48832.351987005823</v>
      </c>
      <c r="G195" s="47">
        <f t="shared" si="13"/>
        <v>87724.305732754583</v>
      </c>
      <c r="H195" s="48">
        <f t="shared" si="16"/>
        <v>4079085.7261141944</v>
      </c>
      <c r="J195" s="4"/>
      <c r="K195" s="2" t="b">
        <f>'Mera Ghar Mera Ashiana 10M, 5%'!$B195&lt;=$E$14</f>
        <v>1</v>
      </c>
    </row>
    <row r="196" spans="1:11" s="1" customFormat="1" ht="13" x14ac:dyDescent="0.3">
      <c r="A196" s="3"/>
      <c r="B196" s="23">
        <v>173</v>
      </c>
      <c r="C196" s="24">
        <f t="shared" si="15"/>
        <v>51349</v>
      </c>
      <c r="D196" s="47">
        <f t="shared" si="17"/>
        <v>4079085.7261141944</v>
      </c>
      <c r="E196" s="47">
        <f t="shared" si="14"/>
        <v>39353.147497250437</v>
      </c>
      <c r="F196" s="47">
        <f t="shared" si="12"/>
        <v>48371.158235504146</v>
      </c>
      <c r="G196" s="47">
        <f t="shared" si="13"/>
        <v>87724.305732754583</v>
      </c>
      <c r="H196" s="48">
        <f t="shared" si="16"/>
        <v>4039732.5786169441</v>
      </c>
      <c r="J196" s="4"/>
      <c r="K196" s="2" t="b">
        <f>'Mera Ghar Mera Ashiana 10M, 5%'!$B196&lt;=$E$14</f>
        <v>1</v>
      </c>
    </row>
    <row r="197" spans="1:11" s="1" customFormat="1" ht="13" x14ac:dyDescent="0.3">
      <c r="A197" s="3"/>
      <c r="B197" s="23">
        <v>174</v>
      </c>
      <c r="C197" s="24">
        <f t="shared" si="15"/>
        <v>51380</v>
      </c>
      <c r="D197" s="47">
        <f t="shared" si="17"/>
        <v>4039732.5786169441</v>
      </c>
      <c r="E197" s="47">
        <f t="shared" si="14"/>
        <v>39819.810237988655</v>
      </c>
      <c r="F197" s="47">
        <f t="shared" si="12"/>
        <v>47904.495494765928</v>
      </c>
      <c r="G197" s="47">
        <f t="shared" si="13"/>
        <v>87724.305732754583</v>
      </c>
      <c r="H197" s="48">
        <f t="shared" si="16"/>
        <v>3999912.7683789553</v>
      </c>
      <c r="J197" s="4"/>
      <c r="K197" s="2" t="b">
        <f>'Mera Ghar Mera Ashiana 10M, 5%'!$B197&lt;=$E$14</f>
        <v>1</v>
      </c>
    </row>
    <row r="198" spans="1:11" s="1" customFormat="1" ht="13" x14ac:dyDescent="0.3">
      <c r="A198" s="3"/>
      <c r="B198" s="23">
        <v>175</v>
      </c>
      <c r="C198" s="24">
        <f t="shared" si="15"/>
        <v>51410</v>
      </c>
      <c r="D198" s="47">
        <f t="shared" si="17"/>
        <v>3999912.7683789553</v>
      </c>
      <c r="E198" s="47">
        <f t="shared" si="14"/>
        <v>40292.006821060801</v>
      </c>
      <c r="F198" s="47">
        <f t="shared" si="12"/>
        <v>47432.298911693768</v>
      </c>
      <c r="G198" s="47">
        <f t="shared" si="13"/>
        <v>87724.305732754568</v>
      </c>
      <c r="H198" s="48">
        <f t="shared" si="16"/>
        <v>3959620.7615578943</v>
      </c>
      <c r="J198" s="4"/>
      <c r="K198" s="2" t="b">
        <f>'Mera Ghar Mera Ashiana 10M, 5%'!$B198&lt;=$E$14</f>
        <v>1</v>
      </c>
    </row>
    <row r="199" spans="1:11" s="1" customFormat="1" ht="13" x14ac:dyDescent="0.3">
      <c r="A199" s="3"/>
      <c r="B199" s="23">
        <v>176</v>
      </c>
      <c r="C199" s="24">
        <f t="shared" si="15"/>
        <v>51441</v>
      </c>
      <c r="D199" s="47">
        <f t="shared" si="17"/>
        <v>3959620.7615578943</v>
      </c>
      <c r="E199" s="47">
        <f t="shared" si="14"/>
        <v>40769.802868613893</v>
      </c>
      <c r="F199" s="47">
        <f t="shared" si="12"/>
        <v>46954.50286414069</v>
      </c>
      <c r="G199" s="47">
        <f t="shared" si="13"/>
        <v>87724.305732754583</v>
      </c>
      <c r="H199" s="48">
        <f t="shared" si="16"/>
        <v>3918850.9586892803</v>
      </c>
      <c r="J199" s="4"/>
      <c r="K199" s="2" t="b">
        <f>'Mera Ghar Mera Ashiana 10M, 5%'!$B199&lt;=$E$14</f>
        <v>1</v>
      </c>
    </row>
    <row r="200" spans="1:11" s="1" customFormat="1" ht="13" x14ac:dyDescent="0.3">
      <c r="A200" s="3"/>
      <c r="B200" s="23">
        <v>177</v>
      </c>
      <c r="C200" s="24">
        <f t="shared" si="15"/>
        <v>51471</v>
      </c>
      <c r="D200" s="47">
        <f t="shared" si="17"/>
        <v>3918850.9586892803</v>
      </c>
      <c r="E200" s="47">
        <f t="shared" si="14"/>
        <v>41253.264780964208</v>
      </c>
      <c r="F200" s="47">
        <f t="shared" si="12"/>
        <v>46471.040951790375</v>
      </c>
      <c r="G200" s="47">
        <f t="shared" si="13"/>
        <v>87724.305732754583</v>
      </c>
      <c r="H200" s="48">
        <f t="shared" si="16"/>
        <v>3877597.6939083161</v>
      </c>
      <c r="J200" s="4"/>
      <c r="K200" s="2" t="b">
        <f>'Mera Ghar Mera Ashiana 10M, 5%'!$B200&lt;=$E$14</f>
        <v>1</v>
      </c>
    </row>
    <row r="201" spans="1:11" s="1" customFormat="1" ht="13" x14ac:dyDescent="0.3">
      <c r="A201" s="3"/>
      <c r="B201" s="23">
        <v>178</v>
      </c>
      <c r="C201" s="24">
        <f t="shared" si="15"/>
        <v>51502</v>
      </c>
      <c r="D201" s="47">
        <f t="shared" si="17"/>
        <v>3877597.6939083161</v>
      </c>
      <c r="E201" s="47">
        <f t="shared" si="14"/>
        <v>41742.459745825145</v>
      </c>
      <c r="F201" s="47">
        <f t="shared" si="12"/>
        <v>45981.845986929438</v>
      </c>
      <c r="G201" s="47">
        <f t="shared" si="13"/>
        <v>87724.305732754583</v>
      </c>
      <c r="H201" s="48">
        <f t="shared" si="16"/>
        <v>3835855.2341624908</v>
      </c>
      <c r="J201" s="4"/>
      <c r="K201" s="2" t="b">
        <f>'Mera Ghar Mera Ashiana 10M, 5%'!$B201&lt;=$E$14</f>
        <v>1</v>
      </c>
    </row>
    <row r="202" spans="1:11" s="1" customFormat="1" ht="13" x14ac:dyDescent="0.3">
      <c r="A202" s="3"/>
      <c r="B202" s="23">
        <v>179</v>
      </c>
      <c r="C202" s="24">
        <f t="shared" si="15"/>
        <v>51533</v>
      </c>
      <c r="D202" s="47">
        <f t="shared" si="17"/>
        <v>3835855.2341624908</v>
      </c>
      <c r="E202" s="47">
        <f t="shared" si="14"/>
        <v>42237.455747644388</v>
      </c>
      <c r="F202" s="47">
        <f t="shared" si="12"/>
        <v>45486.849985110195</v>
      </c>
      <c r="G202" s="47">
        <f t="shared" si="13"/>
        <v>87724.305732754583</v>
      </c>
      <c r="H202" s="48">
        <f t="shared" si="16"/>
        <v>3793617.7784148464</v>
      </c>
      <c r="J202" s="4"/>
      <c r="K202" s="2" t="b">
        <f>'Mera Ghar Mera Ashiana 10M, 5%'!$B202&lt;=$E$14</f>
        <v>1</v>
      </c>
    </row>
    <row r="203" spans="1:11" s="1" customFormat="1" ht="13.5" thickBot="1" x14ac:dyDescent="0.35">
      <c r="A203" s="3"/>
      <c r="B203" s="31">
        <v>180</v>
      </c>
      <c r="C203" s="32">
        <f t="shared" si="15"/>
        <v>51561</v>
      </c>
      <c r="D203" s="49">
        <f t="shared" si="17"/>
        <v>3793617.7784148464</v>
      </c>
      <c r="E203" s="49">
        <f t="shared" si="14"/>
        <v>42738.321577051865</v>
      </c>
      <c r="F203" s="49">
        <f t="shared" si="12"/>
        <v>44985.984155702718</v>
      </c>
      <c r="G203" s="49">
        <f>IF(B203&gt;$E$14,"",PMT($G$20/12,($E$14-B202),-D203))</f>
        <v>87724.305732754583</v>
      </c>
      <c r="H203" s="50">
        <f>H202-E203</f>
        <v>3750879.4568377947</v>
      </c>
      <c r="J203" s="4"/>
      <c r="K203" s="2" t="b">
        <f>'Mera Ghar Mera Ashiana 10M, 5%'!$B203&lt;=$E$14</f>
        <v>1</v>
      </c>
    </row>
    <row r="204" spans="1:11" s="1" customFormat="1" ht="13" x14ac:dyDescent="0.3">
      <c r="A204" s="3"/>
      <c r="B204" s="39">
        <v>181</v>
      </c>
      <c r="C204" s="40">
        <f t="shared" si="15"/>
        <v>51592</v>
      </c>
      <c r="D204" s="51">
        <f t="shared" si="17"/>
        <v>3750879.4568377947</v>
      </c>
      <c r="E204" s="51">
        <f t="shared" si="14"/>
        <v>43245.12684041974</v>
      </c>
      <c r="F204" s="51">
        <f t="shared" si="12"/>
        <v>44479.178892334843</v>
      </c>
      <c r="G204" s="51">
        <f t="shared" si="13"/>
        <v>87724.305732754583</v>
      </c>
      <c r="H204" s="52">
        <f t="shared" si="16"/>
        <v>3707634.3299973751</v>
      </c>
      <c r="J204" s="4"/>
      <c r="K204" s="2" t="b">
        <f>'Mera Ghar Mera Ashiana 10M, 5%'!$B204&lt;=$E$14</f>
        <v>1</v>
      </c>
    </row>
    <row r="205" spans="1:11" s="1" customFormat="1" ht="13" x14ac:dyDescent="0.3">
      <c r="A205" s="3"/>
      <c r="B205" s="41">
        <v>182</v>
      </c>
      <c r="C205" s="42">
        <f t="shared" si="15"/>
        <v>51622</v>
      </c>
      <c r="D205" s="53">
        <f t="shared" si="17"/>
        <v>3707634.3299973751</v>
      </c>
      <c r="E205" s="53">
        <f t="shared" si="14"/>
        <v>43757.941969535714</v>
      </c>
      <c r="F205" s="53">
        <f t="shared" si="12"/>
        <v>43966.363763218869</v>
      </c>
      <c r="G205" s="53">
        <f t="shared" si="13"/>
        <v>87724.305732754583</v>
      </c>
      <c r="H205" s="54">
        <f t="shared" si="16"/>
        <v>3663876.3880278394</v>
      </c>
      <c r="J205" s="4"/>
      <c r="K205" s="2" t="b">
        <f>'Mera Ghar Mera Ashiana 10M, 5%'!$B205&lt;=$E$14</f>
        <v>1</v>
      </c>
    </row>
    <row r="206" spans="1:11" s="1" customFormat="1" ht="13" x14ac:dyDescent="0.3">
      <c r="A206" s="3"/>
      <c r="B206" s="41">
        <v>183</v>
      </c>
      <c r="C206" s="42">
        <f t="shared" si="15"/>
        <v>51653</v>
      </c>
      <c r="D206" s="53">
        <f t="shared" si="17"/>
        <v>3663876.3880278394</v>
      </c>
      <c r="E206" s="53">
        <f t="shared" si="14"/>
        <v>44276.838231391128</v>
      </c>
      <c r="F206" s="53">
        <f t="shared" si="12"/>
        <v>43447.467501363455</v>
      </c>
      <c r="G206" s="53">
        <f t="shared" si="13"/>
        <v>87724.305732754583</v>
      </c>
      <c r="H206" s="54">
        <f t="shared" si="16"/>
        <v>3619599.5497964481</v>
      </c>
      <c r="J206" s="4"/>
      <c r="K206" s="2" t="b">
        <f>'Mera Ghar Mera Ashiana 10M, 5%'!$B206&lt;=$E$14</f>
        <v>1</v>
      </c>
    </row>
    <row r="207" spans="1:11" s="1" customFormat="1" ht="13" x14ac:dyDescent="0.3">
      <c r="A207" s="3"/>
      <c r="B207" s="41">
        <v>184</v>
      </c>
      <c r="C207" s="42">
        <f t="shared" si="15"/>
        <v>51683</v>
      </c>
      <c r="D207" s="53">
        <f t="shared" si="17"/>
        <v>3619599.5497964481</v>
      </c>
      <c r="E207" s="53">
        <f t="shared" si="14"/>
        <v>44801.887738085039</v>
      </c>
      <c r="F207" s="53">
        <f t="shared" si="12"/>
        <v>42922.417994669544</v>
      </c>
      <c r="G207" s="53">
        <f t="shared" si="13"/>
        <v>87724.305732754583</v>
      </c>
      <c r="H207" s="54">
        <f t="shared" si="16"/>
        <v>3574797.6620583632</v>
      </c>
      <c r="J207" s="4"/>
      <c r="K207" s="2" t="b">
        <f>'Mera Ghar Mera Ashiana 10M, 5%'!$B207&lt;=$E$14</f>
        <v>1</v>
      </c>
    </row>
    <row r="208" spans="1:11" s="1" customFormat="1" ht="13" x14ac:dyDescent="0.3">
      <c r="A208" s="3"/>
      <c r="B208" s="41">
        <v>185</v>
      </c>
      <c r="C208" s="42">
        <f t="shared" si="15"/>
        <v>51714</v>
      </c>
      <c r="D208" s="53">
        <f t="shared" si="17"/>
        <v>3574797.6620583632</v>
      </c>
      <c r="E208" s="53">
        <f t="shared" si="14"/>
        <v>45333.163456845832</v>
      </c>
      <c r="F208" s="53">
        <f t="shared" si="12"/>
        <v>42391.142275908751</v>
      </c>
      <c r="G208" s="53">
        <f t="shared" si="13"/>
        <v>87724.305732754583</v>
      </c>
      <c r="H208" s="54">
        <f t="shared" si="16"/>
        <v>3529464.4986015172</v>
      </c>
      <c r="J208" s="4"/>
      <c r="K208" s="2" t="b">
        <f>'Mera Ghar Mera Ashiana 10M, 5%'!$B208&lt;=$E$14</f>
        <v>1</v>
      </c>
    </row>
    <row r="209" spans="1:11" s="1" customFormat="1" ht="13" x14ac:dyDescent="0.3">
      <c r="A209" s="3"/>
      <c r="B209" s="41">
        <v>186</v>
      </c>
      <c r="C209" s="42">
        <f t="shared" si="15"/>
        <v>51745</v>
      </c>
      <c r="D209" s="53">
        <f t="shared" si="17"/>
        <v>3529464.4986015172</v>
      </c>
      <c r="E209" s="53">
        <f t="shared" si="14"/>
        <v>45870.739220171585</v>
      </c>
      <c r="F209" s="53">
        <f t="shared" ref="F209:F263" si="18">D209*$G$20/12</f>
        <v>41853.566512582984</v>
      </c>
      <c r="G209" s="53">
        <f t="shared" ref="G209:G226" si="19">IF(B209&gt;$E$14,"",PMT($G$20/12,($E$14-B208),-D209))</f>
        <v>87724.305732754568</v>
      </c>
      <c r="H209" s="54">
        <f t="shared" si="16"/>
        <v>3483593.7593813455</v>
      </c>
      <c r="J209" s="4"/>
      <c r="K209" s="2" t="b">
        <f>'Mera Ghar Mera Ashiana 10M, 5%'!$B209&lt;=$E$14</f>
        <v>1</v>
      </c>
    </row>
    <row r="210" spans="1:11" s="1" customFormat="1" ht="13" x14ac:dyDescent="0.3">
      <c r="A210" s="3"/>
      <c r="B210" s="41">
        <v>187</v>
      </c>
      <c r="C210" s="42">
        <f t="shared" si="15"/>
        <v>51775</v>
      </c>
      <c r="D210" s="53">
        <f t="shared" si="17"/>
        <v>3483593.7593813455</v>
      </c>
      <c r="E210" s="53">
        <f t="shared" si="14"/>
        <v>46414.689736090782</v>
      </c>
      <c r="F210" s="53">
        <f t="shared" si="18"/>
        <v>41309.615996663786</v>
      </c>
      <c r="G210" s="53">
        <f t="shared" si="19"/>
        <v>87724.305732754568</v>
      </c>
      <c r="H210" s="54">
        <f t="shared" si="16"/>
        <v>3437179.0696452549</v>
      </c>
      <c r="J210" s="4"/>
      <c r="K210" s="2" t="b">
        <f>'Mera Ghar Mera Ashiana 10M, 5%'!$B210&lt;=$E$14</f>
        <v>1</v>
      </c>
    </row>
    <row r="211" spans="1:11" s="1" customFormat="1" ht="13" x14ac:dyDescent="0.3">
      <c r="A211" s="3"/>
      <c r="B211" s="41">
        <v>188</v>
      </c>
      <c r="C211" s="42">
        <f t="shared" si="15"/>
        <v>51806</v>
      </c>
      <c r="D211" s="53">
        <f t="shared" si="17"/>
        <v>3437179.0696452549</v>
      </c>
      <c r="E211" s="53">
        <f t="shared" si="14"/>
        <v>46965.090598544593</v>
      </c>
      <c r="F211" s="53">
        <f t="shared" si="18"/>
        <v>40759.215134209975</v>
      </c>
      <c r="G211" s="53">
        <f t="shared" si="19"/>
        <v>87724.305732754568</v>
      </c>
      <c r="H211" s="54">
        <f t="shared" si="16"/>
        <v>3390213.9790467103</v>
      </c>
      <c r="J211" s="4"/>
      <c r="K211" s="2" t="b">
        <f>'Mera Ghar Mera Ashiana 10M, 5%'!$B211&lt;=$E$14</f>
        <v>1</v>
      </c>
    </row>
    <row r="212" spans="1:11" s="1" customFormat="1" ht="13" x14ac:dyDescent="0.3">
      <c r="A212" s="3"/>
      <c r="B212" s="41">
        <v>189</v>
      </c>
      <c r="C212" s="42">
        <f t="shared" si="15"/>
        <v>51836</v>
      </c>
      <c r="D212" s="53">
        <f t="shared" si="17"/>
        <v>3390213.9790467103</v>
      </c>
      <c r="E212" s="53">
        <f t="shared" si="14"/>
        <v>47522.018297892348</v>
      </c>
      <c r="F212" s="53">
        <f t="shared" si="18"/>
        <v>40202.287434862235</v>
      </c>
      <c r="G212" s="53">
        <f t="shared" si="19"/>
        <v>87724.305732754583</v>
      </c>
      <c r="H212" s="54">
        <f t="shared" si="16"/>
        <v>3342691.9607488178</v>
      </c>
      <c r="J212" s="4"/>
      <c r="K212" s="2" t="b">
        <f>'Mera Ghar Mera Ashiana 10M, 5%'!$B212&lt;=$E$14</f>
        <v>1</v>
      </c>
    </row>
    <row r="213" spans="1:11" s="1" customFormat="1" ht="13" x14ac:dyDescent="0.3">
      <c r="A213" s="3"/>
      <c r="B213" s="41">
        <v>190</v>
      </c>
      <c r="C213" s="42">
        <f t="shared" si="15"/>
        <v>51867</v>
      </c>
      <c r="D213" s="53">
        <f t="shared" si="17"/>
        <v>3342691.9607488178</v>
      </c>
      <c r="E213" s="53">
        <f t="shared" si="14"/>
        <v>48085.5502315415</v>
      </c>
      <c r="F213" s="53">
        <f t="shared" si="18"/>
        <v>39638.755501213054</v>
      </c>
      <c r="G213" s="53">
        <f t="shared" si="19"/>
        <v>87724.305732754554</v>
      </c>
      <c r="H213" s="54">
        <f t="shared" si="16"/>
        <v>3294606.4105172763</v>
      </c>
      <c r="J213" s="4"/>
      <c r="K213" s="2" t="b">
        <f>'Mera Ghar Mera Ashiana 10M, 5%'!$B213&lt;=$E$14</f>
        <v>1</v>
      </c>
    </row>
    <row r="214" spans="1:11" s="1" customFormat="1" ht="13" x14ac:dyDescent="0.3">
      <c r="A214" s="3"/>
      <c r="B214" s="41">
        <v>191</v>
      </c>
      <c r="C214" s="42">
        <f t="shared" si="15"/>
        <v>51898</v>
      </c>
      <c r="D214" s="53">
        <f t="shared" si="17"/>
        <v>3294606.4105172763</v>
      </c>
      <c r="E214" s="53">
        <f t="shared" si="14"/>
        <v>48655.764714703873</v>
      </c>
      <c r="F214" s="53">
        <f t="shared" si="18"/>
        <v>39068.541018050695</v>
      </c>
      <c r="G214" s="53">
        <f t="shared" si="19"/>
        <v>87724.305732754568</v>
      </c>
      <c r="H214" s="54">
        <f t="shared" si="16"/>
        <v>3245950.6458025724</v>
      </c>
      <c r="J214" s="4"/>
      <c r="K214" s="2" t="b">
        <f>'Mera Ghar Mera Ashiana 10M, 5%'!$B214&lt;=$E$14</f>
        <v>1</v>
      </c>
    </row>
    <row r="215" spans="1:11" s="1" customFormat="1" ht="13" x14ac:dyDescent="0.3">
      <c r="A215" s="3"/>
      <c r="B215" s="41">
        <v>192</v>
      </c>
      <c r="C215" s="42">
        <f t="shared" si="15"/>
        <v>51926</v>
      </c>
      <c r="D215" s="53">
        <f t="shared" si="17"/>
        <v>3245950.6458025724</v>
      </c>
      <c r="E215" s="53">
        <f t="shared" si="14"/>
        <v>49232.740991279083</v>
      </c>
      <c r="F215" s="53">
        <f t="shared" si="18"/>
        <v>38491.5647414755</v>
      </c>
      <c r="G215" s="53">
        <f t="shared" si="19"/>
        <v>87724.305732754583</v>
      </c>
      <c r="H215" s="54">
        <f t="shared" si="16"/>
        <v>3196717.9048112934</v>
      </c>
      <c r="J215" s="4"/>
      <c r="K215" s="2" t="b">
        <f>'Mera Ghar Mera Ashiana 10M, 5%'!$B215&lt;=$E$14</f>
        <v>1</v>
      </c>
    </row>
    <row r="216" spans="1:11" s="1" customFormat="1" ht="13" x14ac:dyDescent="0.3">
      <c r="A216" s="3"/>
      <c r="B216" s="41">
        <v>193</v>
      </c>
      <c r="C216" s="42">
        <f t="shared" si="15"/>
        <v>51957</v>
      </c>
      <c r="D216" s="53">
        <f t="shared" si="17"/>
        <v>3196717.9048112934</v>
      </c>
      <c r="E216" s="53">
        <f t="shared" si="14"/>
        <v>49816.559244867334</v>
      </c>
      <c r="F216" s="53">
        <f t="shared" si="18"/>
        <v>37907.746487887249</v>
      </c>
      <c r="G216" s="53">
        <f t="shared" si="19"/>
        <v>87724.305732754583</v>
      </c>
      <c r="H216" s="54">
        <f t="shared" si="16"/>
        <v>3146901.3455664259</v>
      </c>
      <c r="J216" s="4"/>
      <c r="K216" s="2" t="b">
        <f>'Mera Ghar Mera Ashiana 10M, 5%'!$B216&lt;=$E$14</f>
        <v>1</v>
      </c>
    </row>
    <row r="217" spans="1:11" s="1" customFormat="1" ht="13" x14ac:dyDescent="0.3">
      <c r="A217" s="3"/>
      <c r="B217" s="41">
        <v>194</v>
      </c>
      <c r="C217" s="42">
        <f t="shared" si="15"/>
        <v>51987</v>
      </c>
      <c r="D217" s="53">
        <f t="shared" si="17"/>
        <v>3146901.3455664259</v>
      </c>
      <c r="E217" s="53">
        <f t="shared" ref="E217:E263" si="20">IFERROR(VALUE(G217),0) - IFERROR(VALUE(F217),0)</f>
        <v>50407.300609912716</v>
      </c>
      <c r="F217" s="53">
        <f t="shared" si="18"/>
        <v>37317.005122841867</v>
      </c>
      <c r="G217" s="53">
        <f t="shared" si="19"/>
        <v>87724.305732754583</v>
      </c>
      <c r="H217" s="54">
        <f t="shared" si="16"/>
        <v>3096494.0449565132</v>
      </c>
      <c r="J217" s="4"/>
      <c r="K217" s="2" t="b">
        <f>'Mera Ghar Mera Ashiana 10M, 5%'!$B217&lt;=$E$14</f>
        <v>1</v>
      </c>
    </row>
    <row r="218" spans="1:11" s="1" customFormat="1" ht="13" x14ac:dyDescent="0.3">
      <c r="A218" s="3"/>
      <c r="B218" s="41">
        <v>195</v>
      </c>
      <c r="C218" s="42">
        <f t="shared" ref="C218:C263" si="21">EDATE(C217,1)</f>
        <v>52018</v>
      </c>
      <c r="D218" s="53">
        <f t="shared" si="17"/>
        <v>3096494.0449565132</v>
      </c>
      <c r="E218" s="53">
        <f t="shared" si="20"/>
        <v>51005.047182978589</v>
      </c>
      <c r="F218" s="53">
        <f t="shared" si="18"/>
        <v>36719.258549775979</v>
      </c>
      <c r="G218" s="53">
        <f t="shared" si="19"/>
        <v>87724.305732754568</v>
      </c>
      <c r="H218" s="54">
        <f t="shared" ref="H218:H263" si="22">H217-E218</f>
        <v>3045488.9977735346</v>
      </c>
      <c r="J218" s="4"/>
      <c r="K218" s="2" t="b">
        <f>'Mera Ghar Mera Ashiana 10M, 5%'!$B218&lt;=$E$14</f>
        <v>1</v>
      </c>
    </row>
    <row r="219" spans="1:11" s="1" customFormat="1" ht="13" x14ac:dyDescent="0.3">
      <c r="A219" s="3"/>
      <c r="B219" s="41">
        <v>196</v>
      </c>
      <c r="C219" s="42">
        <f t="shared" si="21"/>
        <v>52048</v>
      </c>
      <c r="D219" s="53">
        <f t="shared" si="17"/>
        <v>3045488.9977735346</v>
      </c>
      <c r="E219" s="53">
        <f t="shared" si="20"/>
        <v>51609.882034156726</v>
      </c>
      <c r="F219" s="53">
        <f t="shared" si="18"/>
        <v>36114.423698597828</v>
      </c>
      <c r="G219" s="53">
        <f t="shared" si="19"/>
        <v>87724.305732754554</v>
      </c>
      <c r="H219" s="54">
        <f t="shared" si="22"/>
        <v>2993879.1157393777</v>
      </c>
      <c r="J219" s="4"/>
      <c r="K219" s="2" t="b">
        <f>'Mera Ghar Mera Ashiana 10M, 5%'!$B219&lt;=$E$14</f>
        <v>1</v>
      </c>
    </row>
    <row r="220" spans="1:11" s="1" customFormat="1" ht="13" x14ac:dyDescent="0.3">
      <c r="A220" s="3"/>
      <c r="B220" s="41">
        <v>197</v>
      </c>
      <c r="C220" s="42">
        <f t="shared" si="21"/>
        <v>52079</v>
      </c>
      <c r="D220" s="53">
        <f t="shared" si="17"/>
        <v>2993879.1157393777</v>
      </c>
      <c r="E220" s="53">
        <f t="shared" si="20"/>
        <v>52221.889218611759</v>
      </c>
      <c r="F220" s="53">
        <f t="shared" si="18"/>
        <v>35502.41651414278</v>
      </c>
      <c r="G220" s="53">
        <f t="shared" si="19"/>
        <v>87724.305732754539</v>
      </c>
      <c r="H220" s="54">
        <f t="shared" si="22"/>
        <v>2941657.226520766</v>
      </c>
      <c r="J220" s="4"/>
      <c r="K220" s="2" t="b">
        <f>'Mera Ghar Mera Ashiana 10M, 5%'!$B220&lt;=$E$14</f>
        <v>1</v>
      </c>
    </row>
    <row r="221" spans="1:11" s="1" customFormat="1" ht="13" x14ac:dyDescent="0.3">
      <c r="A221" s="3"/>
      <c r="B221" s="41">
        <v>198</v>
      </c>
      <c r="C221" s="42">
        <f t="shared" si="21"/>
        <v>52110</v>
      </c>
      <c r="D221" s="53">
        <f t="shared" si="17"/>
        <v>2941657.226520766</v>
      </c>
      <c r="E221" s="53">
        <f t="shared" si="20"/>
        <v>52841.153788262491</v>
      </c>
      <c r="F221" s="53">
        <f t="shared" si="18"/>
        <v>34883.151944492078</v>
      </c>
      <c r="G221" s="53">
        <f t="shared" si="19"/>
        <v>87724.305732754568</v>
      </c>
      <c r="H221" s="54">
        <f t="shared" si="22"/>
        <v>2888816.0727325035</v>
      </c>
      <c r="J221" s="4"/>
      <c r="K221" s="2" t="b">
        <f>'Mera Ghar Mera Ashiana 10M, 5%'!$B221&lt;=$E$14</f>
        <v>1</v>
      </c>
    </row>
    <row r="222" spans="1:11" s="1" customFormat="1" ht="13" x14ac:dyDescent="0.3">
      <c r="A222" s="3"/>
      <c r="B222" s="41">
        <v>199</v>
      </c>
      <c r="C222" s="42">
        <f t="shared" si="21"/>
        <v>52140</v>
      </c>
      <c r="D222" s="53">
        <f t="shared" ref="D222:D227" si="23">IFERROR(D221,0)-IFERROR(E221,0)</f>
        <v>2888816.0727325035</v>
      </c>
      <c r="E222" s="53">
        <f t="shared" si="20"/>
        <v>53467.761803601621</v>
      </c>
      <c r="F222" s="53">
        <f t="shared" si="18"/>
        <v>34256.543929152933</v>
      </c>
      <c r="G222" s="53">
        <f t="shared" si="19"/>
        <v>87724.305732754554</v>
      </c>
      <c r="H222" s="54">
        <f t="shared" si="22"/>
        <v>2835348.3109289021</v>
      </c>
      <c r="J222" s="4"/>
      <c r="K222" s="2" t="b">
        <f>'Mera Ghar Mera Ashiana 10M, 5%'!$B222&lt;=$E$14</f>
        <v>1</v>
      </c>
    </row>
    <row r="223" spans="1:11" s="1" customFormat="1" ht="13" x14ac:dyDescent="0.3">
      <c r="A223" s="3"/>
      <c r="B223" s="41">
        <v>200</v>
      </c>
      <c r="C223" s="42">
        <f t="shared" si="21"/>
        <v>52171</v>
      </c>
      <c r="D223" s="53">
        <f t="shared" si="23"/>
        <v>2835348.3109289021</v>
      </c>
      <c r="E223" s="53">
        <f t="shared" si="20"/>
        <v>54101.800345656004</v>
      </c>
      <c r="F223" s="53">
        <f t="shared" si="18"/>
        <v>33622.505387098565</v>
      </c>
      <c r="G223" s="53">
        <f t="shared" si="19"/>
        <v>87724.305732754568</v>
      </c>
      <c r="H223" s="54">
        <f t="shared" si="22"/>
        <v>2781246.5105832461</v>
      </c>
      <c r="J223" s="4"/>
      <c r="K223" s="2" t="b">
        <f>'Mera Ghar Mera Ashiana 10M, 5%'!$B223&lt;=$E$14</f>
        <v>1</v>
      </c>
    </row>
    <row r="224" spans="1:11" s="1" customFormat="1" ht="13" x14ac:dyDescent="0.3">
      <c r="A224" s="3"/>
      <c r="B224" s="41">
        <v>201</v>
      </c>
      <c r="C224" s="42">
        <f t="shared" si="21"/>
        <v>52201</v>
      </c>
      <c r="D224" s="53">
        <f t="shared" si="23"/>
        <v>2781246.5105832461</v>
      </c>
      <c r="E224" s="53">
        <f t="shared" si="20"/>
        <v>54743.357528088243</v>
      </c>
      <c r="F224" s="53">
        <f t="shared" si="18"/>
        <v>32980.948204666325</v>
      </c>
      <c r="G224" s="53">
        <f t="shared" si="19"/>
        <v>87724.305732754568</v>
      </c>
      <c r="H224" s="54">
        <f t="shared" si="22"/>
        <v>2726503.153055158</v>
      </c>
      <c r="J224" s="4"/>
      <c r="K224" s="2" t="b">
        <f>'Mera Ghar Mera Ashiana 10M, 5%'!$B224&lt;=$E$14</f>
        <v>1</v>
      </c>
    </row>
    <row r="225" spans="1:11" s="1" customFormat="1" ht="13" x14ac:dyDescent="0.3">
      <c r="A225" s="3"/>
      <c r="B225" s="41">
        <v>202</v>
      </c>
      <c r="C225" s="42">
        <f t="shared" si="21"/>
        <v>52232</v>
      </c>
      <c r="D225" s="53">
        <f t="shared" si="23"/>
        <v>2726503.153055158</v>
      </c>
      <c r="E225" s="53">
        <f t="shared" si="20"/>
        <v>55392.522509442177</v>
      </c>
      <c r="F225" s="53">
        <f t="shared" si="18"/>
        <v>32331.78322331241</v>
      </c>
      <c r="G225" s="53">
        <f t="shared" si="19"/>
        <v>87724.305732754583</v>
      </c>
      <c r="H225" s="54">
        <f t="shared" si="22"/>
        <v>2671110.6305457158</v>
      </c>
      <c r="J225" s="4"/>
      <c r="K225" s="2" t="b">
        <f>'Mera Ghar Mera Ashiana 10M, 5%'!$B225&lt;=$E$14</f>
        <v>1</v>
      </c>
    </row>
    <row r="226" spans="1:11" s="1" customFormat="1" ht="13" x14ac:dyDescent="0.3">
      <c r="A226" s="3"/>
      <c r="B226" s="41">
        <v>203</v>
      </c>
      <c r="C226" s="42">
        <f t="shared" si="21"/>
        <v>52263</v>
      </c>
      <c r="D226" s="53">
        <f t="shared" si="23"/>
        <v>2671110.6305457158</v>
      </c>
      <c r="E226" s="53">
        <f t="shared" si="20"/>
        <v>56049.385505533297</v>
      </c>
      <c r="F226" s="53">
        <f t="shared" si="18"/>
        <v>31674.920227221275</v>
      </c>
      <c r="G226" s="53">
        <f t="shared" si="19"/>
        <v>87724.305732754568</v>
      </c>
      <c r="H226" s="54">
        <f t="shared" si="22"/>
        <v>2615061.2450401825</v>
      </c>
      <c r="J226" s="4"/>
      <c r="K226" s="2" t="b">
        <f>'Mera Ghar Mera Ashiana 10M, 5%'!$B226&lt;=$E$14</f>
        <v>1</v>
      </c>
    </row>
    <row r="227" spans="1:11" s="1" customFormat="1" ht="13" x14ac:dyDescent="0.3">
      <c r="A227" s="3"/>
      <c r="B227" s="41">
        <v>204</v>
      </c>
      <c r="C227" s="42">
        <f t="shared" si="21"/>
        <v>52291</v>
      </c>
      <c r="D227" s="53">
        <f t="shared" si="23"/>
        <v>2615061.2450401825</v>
      </c>
      <c r="E227" s="53">
        <f t="shared" si="20"/>
        <v>56714.037801986429</v>
      </c>
      <c r="F227" s="53">
        <f>D227*$G$20/12</f>
        <v>31010.267930768157</v>
      </c>
      <c r="G227" s="53">
        <f>IF(B227&gt;$E$14,"",PMT($G$20/12,($E$14-B226),-D227))</f>
        <v>87724.305732754583</v>
      </c>
      <c r="H227" s="54">
        <f t="shared" si="22"/>
        <v>2558347.2072381959</v>
      </c>
      <c r="J227" s="4"/>
      <c r="K227" s="2" t="b">
        <f>'Mera Ghar Mera Ashiana 10M, 5%'!$B227&lt;=$E$14</f>
        <v>1</v>
      </c>
    </row>
    <row r="228" spans="1:11" s="1" customFormat="1" ht="13" x14ac:dyDescent="0.3">
      <c r="A228" s="3"/>
      <c r="B228" s="41">
        <v>205</v>
      </c>
      <c r="C228" s="42">
        <f t="shared" si="21"/>
        <v>52322</v>
      </c>
      <c r="D228" s="53">
        <f>IFERROR(D227,0)-IFERROR(E227,0)</f>
        <v>2558347.2072381959</v>
      </c>
      <c r="E228" s="53">
        <f t="shared" si="20"/>
        <v>57386.571766921639</v>
      </c>
      <c r="F228" s="53">
        <f>D228*$G$20/12</f>
        <v>30337.733965832933</v>
      </c>
      <c r="G228" s="53">
        <f t="shared" ref="G228:G263" si="24">IF(B228&gt;$E$14,"",PMT($G$20/12,($E$14-B227),-D228))</f>
        <v>87724.305732754568</v>
      </c>
      <c r="H228" s="54">
        <f t="shared" si="22"/>
        <v>2500960.6354712741</v>
      </c>
      <c r="J228" s="4"/>
      <c r="K228" s="2" t="b">
        <f>'Mera Ghar Mera Ashiana 10M, 5%'!$B228&lt;=$E$14</f>
        <v>1</v>
      </c>
    </row>
    <row r="229" spans="1:11" s="1" customFormat="1" ht="13" x14ac:dyDescent="0.3">
      <c r="A229" s="3"/>
      <c r="B229" s="41">
        <v>206</v>
      </c>
      <c r="C229" s="42">
        <f t="shared" si="21"/>
        <v>52352</v>
      </c>
      <c r="D229" s="53">
        <f>IFERROR(D228,0)-IFERROR(E228,0)</f>
        <v>2500960.6354712741</v>
      </c>
      <c r="E229" s="53">
        <f t="shared" si="20"/>
        <v>58067.080863791038</v>
      </c>
      <c r="F229" s="53">
        <f t="shared" si="18"/>
        <v>29657.22486896352</v>
      </c>
      <c r="G229" s="53">
        <f t="shared" si="24"/>
        <v>87724.305732754554</v>
      </c>
      <c r="H229" s="54">
        <f t="shared" si="22"/>
        <v>2442893.5546074831</v>
      </c>
      <c r="J229" s="4"/>
      <c r="K229" s="2" t="b">
        <f>'Mera Ghar Mera Ashiana 10M, 5%'!$B229&lt;=$E$14</f>
        <v>1</v>
      </c>
    </row>
    <row r="230" spans="1:11" s="1" customFormat="1" ht="13" x14ac:dyDescent="0.3">
      <c r="A230" s="3"/>
      <c r="B230" s="41">
        <v>207</v>
      </c>
      <c r="C230" s="42">
        <f t="shared" si="21"/>
        <v>52383</v>
      </c>
      <c r="D230" s="53">
        <f t="shared" ref="D230:D263" si="25">IFERROR(D229,0)-IFERROR(E229,0)</f>
        <v>2442893.5546074831</v>
      </c>
      <c r="E230" s="53">
        <f t="shared" si="20"/>
        <v>58755.659664367486</v>
      </c>
      <c r="F230" s="53">
        <f t="shared" si="18"/>
        <v>28968.646068387068</v>
      </c>
      <c r="G230" s="53">
        <f t="shared" si="24"/>
        <v>87724.305732754554</v>
      </c>
      <c r="H230" s="54">
        <f t="shared" si="22"/>
        <v>2384137.8949431158</v>
      </c>
      <c r="J230" s="4"/>
      <c r="K230" s="2" t="b">
        <f>'Mera Ghar Mera Ashiana 10M, 5%'!$B230&lt;=$E$14</f>
        <v>1</v>
      </c>
    </row>
    <row r="231" spans="1:11" s="1" customFormat="1" ht="13" x14ac:dyDescent="0.3">
      <c r="A231" s="3"/>
      <c r="B231" s="41">
        <v>208</v>
      </c>
      <c r="C231" s="42">
        <f t="shared" si="21"/>
        <v>52413</v>
      </c>
      <c r="D231" s="53">
        <f t="shared" si="25"/>
        <v>2384137.8949431158</v>
      </c>
      <c r="E231" s="53">
        <f t="shared" si="20"/>
        <v>59452.403861887462</v>
      </c>
      <c r="F231" s="53">
        <f t="shared" si="18"/>
        <v>28271.90187086711</v>
      </c>
      <c r="G231" s="53">
        <f t="shared" si="24"/>
        <v>87724.305732754568</v>
      </c>
      <c r="H231" s="54">
        <f t="shared" si="22"/>
        <v>2324685.4910812285</v>
      </c>
      <c r="J231" s="4"/>
      <c r="K231" s="2" t="b">
        <f>'Mera Ghar Mera Ashiana 10M, 5%'!$B231&lt;=$E$14</f>
        <v>1</v>
      </c>
    </row>
    <row r="232" spans="1:11" s="1" customFormat="1" ht="13" x14ac:dyDescent="0.3">
      <c r="A232" s="3"/>
      <c r="B232" s="41">
        <v>209</v>
      </c>
      <c r="C232" s="42">
        <f t="shared" si="21"/>
        <v>52444</v>
      </c>
      <c r="D232" s="53">
        <f t="shared" si="25"/>
        <v>2324685.4910812285</v>
      </c>
      <c r="E232" s="53">
        <f t="shared" si="20"/>
        <v>60157.410284349666</v>
      </c>
      <c r="F232" s="53">
        <f>D232*$G$20/12</f>
        <v>27566.895448404899</v>
      </c>
      <c r="G232" s="53">
        <f t="shared" si="24"/>
        <v>87724.305732754568</v>
      </c>
      <c r="H232" s="54">
        <f t="shared" si="22"/>
        <v>2264528.0807968788</v>
      </c>
      <c r="J232" s="4"/>
      <c r="K232" s="2" t="b">
        <f>'Mera Ghar Mera Ashiana 10M, 5%'!$B232&lt;=$E$14</f>
        <v>1</v>
      </c>
    </row>
    <row r="233" spans="1:11" s="1" customFormat="1" ht="13" x14ac:dyDescent="0.3">
      <c r="A233" s="3"/>
      <c r="B233" s="41">
        <v>210</v>
      </c>
      <c r="C233" s="42">
        <f t="shared" si="21"/>
        <v>52475</v>
      </c>
      <c r="D233" s="53">
        <f t="shared" si="25"/>
        <v>2264528.0807968788</v>
      </c>
      <c r="E233" s="53">
        <f t="shared" si="20"/>
        <v>60870.77690797158</v>
      </c>
      <c r="F233" s="53">
        <f t="shared" si="18"/>
        <v>26853.528824782985</v>
      </c>
      <c r="G233" s="53">
        <f t="shared" si="24"/>
        <v>87724.305732754568</v>
      </c>
      <c r="H233" s="54">
        <f t="shared" si="22"/>
        <v>2203657.3038889072</v>
      </c>
      <c r="J233" s="4"/>
      <c r="K233" s="2" t="b">
        <f>'Mera Ghar Mera Ashiana 10M, 5%'!$B233&lt;=$E$14</f>
        <v>1</v>
      </c>
    </row>
    <row r="234" spans="1:11" s="1" customFormat="1" ht="13" x14ac:dyDescent="0.3">
      <c r="A234" s="3"/>
      <c r="B234" s="41">
        <v>211</v>
      </c>
      <c r="C234" s="42">
        <f t="shared" si="21"/>
        <v>52505</v>
      </c>
      <c r="D234" s="53">
        <f t="shared" si="25"/>
        <v>2203657.3038889072</v>
      </c>
      <c r="E234" s="53">
        <f t="shared" si="20"/>
        <v>61592.602870805291</v>
      </c>
      <c r="F234" s="53">
        <f t="shared" si="18"/>
        <v>26131.702861949288</v>
      </c>
      <c r="G234" s="53">
        <f t="shared" si="24"/>
        <v>87724.305732754583</v>
      </c>
      <c r="H234" s="54">
        <f t="shared" si="22"/>
        <v>2142064.701018102</v>
      </c>
      <c r="J234" s="4"/>
      <c r="K234" s="2" t="b">
        <f>'Mera Ghar Mera Ashiana 10M, 5%'!$B234&lt;=$E$14</f>
        <v>1</v>
      </c>
    </row>
    <row r="235" spans="1:11" s="1" customFormat="1" ht="13" x14ac:dyDescent="0.3">
      <c r="A235" s="3"/>
      <c r="B235" s="41">
        <v>212</v>
      </c>
      <c r="C235" s="42">
        <f t="shared" si="21"/>
        <v>52536</v>
      </c>
      <c r="D235" s="53">
        <f t="shared" si="25"/>
        <v>2142064.701018102</v>
      </c>
      <c r="E235" s="53">
        <f t="shared" si="20"/>
        <v>62322.988486514922</v>
      </c>
      <c r="F235" s="53">
        <f t="shared" si="18"/>
        <v>25401.317246239658</v>
      </c>
      <c r="G235" s="53">
        <f t="shared" si="24"/>
        <v>87724.305732754583</v>
      </c>
      <c r="H235" s="54">
        <f t="shared" si="22"/>
        <v>2079741.7125315871</v>
      </c>
      <c r="J235" s="4"/>
      <c r="K235" s="2" t="b">
        <f>'Mera Ghar Mera Ashiana 10M, 5%'!$B235&lt;=$E$14</f>
        <v>1</v>
      </c>
    </row>
    <row r="236" spans="1:11" s="1" customFormat="1" ht="13" x14ac:dyDescent="0.3">
      <c r="A236" s="3"/>
      <c r="B236" s="41">
        <v>213</v>
      </c>
      <c r="C236" s="42">
        <f t="shared" si="21"/>
        <v>52566</v>
      </c>
      <c r="D236" s="53">
        <f t="shared" si="25"/>
        <v>2079741.7125315871</v>
      </c>
      <c r="E236" s="53">
        <f t="shared" si="20"/>
        <v>63062.035258317512</v>
      </c>
      <c r="F236" s="53">
        <f t="shared" si="18"/>
        <v>24662.270474437068</v>
      </c>
      <c r="G236" s="53">
        <f t="shared" si="24"/>
        <v>87724.305732754583</v>
      </c>
      <c r="H236" s="54">
        <f t="shared" si="22"/>
        <v>2016679.6772732695</v>
      </c>
      <c r="J236" s="4"/>
      <c r="K236" s="2" t="b">
        <f>'Mera Ghar Mera Ashiana 10M, 5%'!$B236&lt;=$E$14</f>
        <v>1</v>
      </c>
    </row>
    <row r="237" spans="1:11" s="1" customFormat="1" ht="13" x14ac:dyDescent="0.3">
      <c r="A237" s="3"/>
      <c r="B237" s="41">
        <v>214</v>
      </c>
      <c r="C237" s="42">
        <f t="shared" si="21"/>
        <v>52597</v>
      </c>
      <c r="D237" s="53">
        <f t="shared" si="25"/>
        <v>2016679.6772732695</v>
      </c>
      <c r="E237" s="53">
        <f t="shared" si="20"/>
        <v>63809.845893089034</v>
      </c>
      <c r="F237" s="53">
        <f>D237*$G$20/12</f>
        <v>23914.45983966552</v>
      </c>
      <c r="G237" s="53">
        <f t="shared" si="24"/>
        <v>87724.305732754554</v>
      </c>
      <c r="H237" s="54">
        <f t="shared" si="22"/>
        <v>1952869.8313801805</v>
      </c>
      <c r="J237" s="4"/>
      <c r="K237" s="2" t="b">
        <f>'Mera Ghar Mera Ashiana 10M, 5%'!$B237&lt;=$E$14</f>
        <v>1</v>
      </c>
    </row>
    <row r="238" spans="1:11" s="1" customFormat="1" ht="13" x14ac:dyDescent="0.3">
      <c r="A238" s="3"/>
      <c r="B238" s="41">
        <v>215</v>
      </c>
      <c r="C238" s="42">
        <f t="shared" si="21"/>
        <v>52628</v>
      </c>
      <c r="D238" s="53">
        <f t="shared" si="25"/>
        <v>1952869.8313801805</v>
      </c>
      <c r="E238" s="53">
        <f t="shared" si="20"/>
        <v>64566.524315637929</v>
      </c>
      <c r="F238" s="53">
        <f t="shared" si="18"/>
        <v>23157.781417116639</v>
      </c>
      <c r="G238" s="53">
        <f t="shared" si="24"/>
        <v>87724.305732754568</v>
      </c>
      <c r="H238" s="54">
        <f t="shared" si="22"/>
        <v>1888303.3070645425</v>
      </c>
      <c r="J238" s="4"/>
      <c r="K238" s="2" t="b">
        <f>'Mera Ghar Mera Ashiana 10M, 5%'!$B238&lt;=$E$14</f>
        <v>1</v>
      </c>
    </row>
    <row r="239" spans="1:11" s="1" customFormat="1" ht="13" x14ac:dyDescent="0.3">
      <c r="A239" s="3"/>
      <c r="B239" s="41">
        <v>216</v>
      </c>
      <c r="C239" s="42">
        <f t="shared" si="21"/>
        <v>52657</v>
      </c>
      <c r="D239" s="53">
        <f t="shared" si="25"/>
        <v>1888303.3070645425</v>
      </c>
      <c r="E239" s="53">
        <f t="shared" si="20"/>
        <v>65332.175683147536</v>
      </c>
      <c r="F239" s="53">
        <f t="shared" si="18"/>
        <v>22392.130049607033</v>
      </c>
      <c r="G239" s="53">
        <f t="shared" si="24"/>
        <v>87724.305732754568</v>
      </c>
      <c r="H239" s="54">
        <f t="shared" si="22"/>
        <v>1822971.131381395</v>
      </c>
      <c r="J239" s="4"/>
      <c r="K239" s="2" t="b">
        <f>'Mera Ghar Mera Ashiana 10M, 5%'!$B239&lt;=$E$14</f>
        <v>1</v>
      </c>
    </row>
    <row r="240" spans="1:11" s="1" customFormat="1" ht="13" x14ac:dyDescent="0.3">
      <c r="A240" s="3"/>
      <c r="B240" s="41">
        <v>217</v>
      </c>
      <c r="C240" s="42">
        <f t="shared" si="21"/>
        <v>52688</v>
      </c>
      <c r="D240" s="53">
        <f t="shared" si="25"/>
        <v>1822971.131381395</v>
      </c>
      <c r="E240" s="53">
        <f t="shared" si="20"/>
        <v>66106.906399790198</v>
      </c>
      <c r="F240" s="53">
        <f t="shared" si="18"/>
        <v>21617.399332964374</v>
      </c>
      <c r="G240" s="53">
        <f t="shared" si="24"/>
        <v>87724.305732754568</v>
      </c>
      <c r="H240" s="54">
        <f t="shared" si="22"/>
        <v>1756864.2249816048</v>
      </c>
      <c r="J240" s="4"/>
      <c r="K240" s="2" t="b">
        <f>'Mera Ghar Mera Ashiana 10M, 5%'!$B240&lt;=$E$14</f>
        <v>1</v>
      </c>
    </row>
    <row r="241" spans="1:11" s="1" customFormat="1" ht="13" x14ac:dyDescent="0.3">
      <c r="A241" s="3"/>
      <c r="B241" s="41">
        <v>218</v>
      </c>
      <c r="C241" s="42">
        <f t="shared" si="21"/>
        <v>52718</v>
      </c>
      <c r="D241" s="53">
        <f t="shared" si="25"/>
        <v>1756864.2249816048</v>
      </c>
      <c r="E241" s="53">
        <f t="shared" si="20"/>
        <v>66890.824131514382</v>
      </c>
      <c r="F241" s="53">
        <f>D241*$G$20/12</f>
        <v>20833.481601240197</v>
      </c>
      <c r="G241" s="53">
        <f t="shared" si="24"/>
        <v>87724.305732754583</v>
      </c>
      <c r="H241" s="54">
        <f t="shared" si="22"/>
        <v>1689973.4008500904</v>
      </c>
      <c r="J241" s="4"/>
      <c r="K241" s="2" t="b">
        <f>'Mera Ghar Mera Ashiana 10M, 5%'!$B241&lt;=$E$14</f>
        <v>1</v>
      </c>
    </row>
    <row r="242" spans="1:11" s="1" customFormat="1" ht="13" x14ac:dyDescent="0.3">
      <c r="A242" s="3"/>
      <c r="B242" s="41">
        <v>219</v>
      </c>
      <c r="C242" s="42">
        <f t="shared" si="21"/>
        <v>52749</v>
      </c>
      <c r="D242" s="53">
        <f t="shared" si="25"/>
        <v>1689973.4008500904</v>
      </c>
      <c r="E242" s="53">
        <f t="shared" si="20"/>
        <v>67684.037821007252</v>
      </c>
      <c r="F242" s="53">
        <f t="shared" si="18"/>
        <v>20040.26791174732</v>
      </c>
      <c r="G242" s="53">
        <f t="shared" si="24"/>
        <v>87724.305732754568</v>
      </c>
      <c r="H242" s="54">
        <f t="shared" si="22"/>
        <v>1622289.3630290832</v>
      </c>
      <c r="J242" s="4"/>
      <c r="K242" s="2" t="b">
        <f>'Mera Ghar Mera Ashiana 10M, 5%'!$B242&lt;=$E$14</f>
        <v>1</v>
      </c>
    </row>
    <row r="243" spans="1:11" s="1" customFormat="1" ht="13" x14ac:dyDescent="0.3">
      <c r="A243" s="3"/>
      <c r="B243" s="41">
        <v>220</v>
      </c>
      <c r="C243" s="42">
        <f t="shared" si="21"/>
        <v>52779</v>
      </c>
      <c r="D243" s="53">
        <f t="shared" si="25"/>
        <v>1622289.3630290832</v>
      </c>
      <c r="E243" s="53">
        <f t="shared" si="20"/>
        <v>68486.657702834695</v>
      </c>
      <c r="F243" s="53">
        <f t="shared" si="18"/>
        <v>19237.648029919877</v>
      </c>
      <c r="G243" s="53">
        <f t="shared" si="24"/>
        <v>87724.305732754568</v>
      </c>
      <c r="H243" s="54">
        <f t="shared" si="22"/>
        <v>1553802.7053262484</v>
      </c>
      <c r="J243" s="4"/>
      <c r="K243" s="2" t="b">
        <f>'Mera Ghar Mera Ashiana 10M, 5%'!$B243&lt;=$E$14</f>
        <v>1</v>
      </c>
    </row>
    <row r="244" spans="1:11" s="1" customFormat="1" ht="13" x14ac:dyDescent="0.3">
      <c r="A244" s="3"/>
      <c r="B244" s="41">
        <v>221</v>
      </c>
      <c r="C244" s="42">
        <f t="shared" si="21"/>
        <v>52810</v>
      </c>
      <c r="D244" s="53">
        <f t="shared" si="25"/>
        <v>1553802.7053262484</v>
      </c>
      <c r="E244" s="53">
        <f t="shared" si="20"/>
        <v>69298.795318760793</v>
      </c>
      <c r="F244" s="53">
        <f t="shared" si="18"/>
        <v>18425.510413993761</v>
      </c>
      <c r="G244" s="53">
        <f t="shared" si="24"/>
        <v>87724.305732754554</v>
      </c>
      <c r="H244" s="54">
        <f t="shared" si="22"/>
        <v>1484503.9100074875</v>
      </c>
      <c r="J244" s="4"/>
      <c r="K244" s="2" t="b">
        <f>'Mera Ghar Mera Ashiana 10M, 5%'!$B244&lt;=$E$14</f>
        <v>1</v>
      </c>
    </row>
    <row r="245" spans="1:11" s="1" customFormat="1" ht="13" x14ac:dyDescent="0.3">
      <c r="A245" s="3"/>
      <c r="B245" s="41">
        <v>222</v>
      </c>
      <c r="C245" s="42">
        <f t="shared" si="21"/>
        <v>52841</v>
      </c>
      <c r="D245" s="53">
        <f t="shared" si="25"/>
        <v>1484503.9100074875</v>
      </c>
      <c r="E245" s="53">
        <f t="shared" si="20"/>
        <v>70120.563533249107</v>
      </c>
      <c r="F245" s="53">
        <f t="shared" si="18"/>
        <v>17603.742199505454</v>
      </c>
      <c r="G245" s="53">
        <f t="shared" si="24"/>
        <v>87724.305732754568</v>
      </c>
      <c r="H245" s="54">
        <f t="shared" si="22"/>
        <v>1414383.3464742384</v>
      </c>
      <c r="J245" s="4"/>
      <c r="K245" s="2" t="b">
        <f>'Mera Ghar Mera Ashiana 10M, 5%'!$B245&lt;=$E$14</f>
        <v>1</v>
      </c>
    </row>
    <row r="246" spans="1:11" s="1" customFormat="1" ht="13" x14ac:dyDescent="0.3">
      <c r="A246" s="3"/>
      <c r="B246" s="41">
        <v>223</v>
      </c>
      <c r="C246" s="42">
        <f t="shared" si="21"/>
        <v>52871</v>
      </c>
      <c r="D246" s="53">
        <f t="shared" si="25"/>
        <v>1414383.3464742384</v>
      </c>
      <c r="E246" s="53">
        <f t="shared" si="20"/>
        <v>70952.076549147547</v>
      </c>
      <c r="F246" s="53">
        <f t="shared" si="18"/>
        <v>16772.229183607011</v>
      </c>
      <c r="G246" s="53">
        <f t="shared" si="24"/>
        <v>87724.305732754554</v>
      </c>
      <c r="H246" s="54">
        <f t="shared" si="22"/>
        <v>1343431.2699250909</v>
      </c>
      <c r="J246" s="4"/>
      <c r="K246" s="2" t="b">
        <f>'Mera Ghar Mera Ashiana 10M, 5%'!$B246&lt;=$E$14</f>
        <v>1</v>
      </c>
    </row>
    <row r="247" spans="1:11" s="1" customFormat="1" ht="13" x14ac:dyDescent="0.3">
      <c r="A247" s="3"/>
      <c r="B247" s="41">
        <v>224</v>
      </c>
      <c r="C247" s="42">
        <f t="shared" si="21"/>
        <v>52902</v>
      </c>
      <c r="D247" s="53">
        <f t="shared" si="25"/>
        <v>1343431.2699250909</v>
      </c>
      <c r="E247" s="53">
        <f t="shared" si="20"/>
        <v>71793.449923559514</v>
      </c>
      <c r="F247" s="53">
        <f t="shared" si="18"/>
        <v>15930.855809195034</v>
      </c>
      <c r="G247" s="53">
        <f t="shared" si="24"/>
        <v>87724.305732754554</v>
      </c>
      <c r="H247" s="54">
        <f t="shared" si="22"/>
        <v>1271637.8200015314</v>
      </c>
      <c r="J247" s="4"/>
      <c r="K247" s="2" t="b">
        <f>'Mera Ghar Mera Ashiana 10M, 5%'!$B247&lt;=$E$14</f>
        <v>1</v>
      </c>
    </row>
    <row r="248" spans="1:11" s="1" customFormat="1" ht="13" x14ac:dyDescent="0.3">
      <c r="A248" s="3"/>
      <c r="B248" s="41">
        <v>225</v>
      </c>
      <c r="C248" s="42">
        <f t="shared" si="21"/>
        <v>52932</v>
      </c>
      <c r="D248" s="53">
        <f t="shared" si="25"/>
        <v>1271637.8200015314</v>
      </c>
      <c r="E248" s="53">
        <f t="shared" si="20"/>
        <v>72644.800583903081</v>
      </c>
      <c r="F248" s="53">
        <f t="shared" si="18"/>
        <v>15079.505148851493</v>
      </c>
      <c r="G248" s="53">
        <f t="shared" si="24"/>
        <v>87724.305732754568</v>
      </c>
      <c r="H248" s="54">
        <f t="shared" si="22"/>
        <v>1198993.0194176284</v>
      </c>
      <c r="J248" s="4"/>
      <c r="K248" s="2" t="b">
        <f>'Mera Ghar Mera Ashiana 10M, 5%'!$B248&lt;=$E$14</f>
        <v>1</v>
      </c>
    </row>
    <row r="249" spans="1:11" s="1" customFormat="1" ht="13" x14ac:dyDescent="0.3">
      <c r="A249" s="3"/>
      <c r="B249" s="41">
        <v>226</v>
      </c>
      <c r="C249" s="42">
        <f t="shared" si="21"/>
        <v>52963</v>
      </c>
      <c r="D249" s="53">
        <f t="shared" si="25"/>
        <v>1198993.0194176284</v>
      </c>
      <c r="E249" s="53">
        <f t="shared" si="20"/>
        <v>73506.246844160531</v>
      </c>
      <c r="F249" s="53">
        <f t="shared" si="18"/>
        <v>14218.058888594043</v>
      </c>
      <c r="G249" s="53">
        <f t="shared" si="24"/>
        <v>87724.305732754568</v>
      </c>
      <c r="H249" s="54">
        <f t="shared" si="22"/>
        <v>1125486.7725734678</v>
      </c>
      <c r="J249" s="4"/>
      <c r="K249" s="2" t="b">
        <f>'Mera Ghar Mera Ashiana 10M, 5%'!$B249&lt;=$E$14</f>
        <v>1</v>
      </c>
    </row>
    <row r="250" spans="1:11" s="1" customFormat="1" ht="13" x14ac:dyDescent="0.3">
      <c r="A250" s="3"/>
      <c r="B250" s="41">
        <v>227</v>
      </c>
      <c r="C250" s="42">
        <f t="shared" si="21"/>
        <v>52994</v>
      </c>
      <c r="D250" s="53">
        <f t="shared" si="25"/>
        <v>1125486.7725734678</v>
      </c>
      <c r="E250" s="53">
        <f t="shared" si="20"/>
        <v>74377.90842132087</v>
      </c>
      <c r="F250" s="53">
        <f t="shared" si="18"/>
        <v>13346.397311433704</v>
      </c>
      <c r="G250" s="53">
        <f t="shared" si="24"/>
        <v>87724.305732754568</v>
      </c>
      <c r="H250" s="54">
        <f t="shared" si="22"/>
        <v>1051108.864152147</v>
      </c>
      <c r="J250" s="4"/>
      <c r="K250" s="2" t="b">
        <f>'Mera Ghar Mera Ashiana 10M, 5%'!$B250&lt;=$E$14</f>
        <v>1</v>
      </c>
    </row>
    <row r="251" spans="1:11" s="1" customFormat="1" ht="13" x14ac:dyDescent="0.3">
      <c r="A251" s="3"/>
      <c r="B251" s="41">
        <v>228</v>
      </c>
      <c r="C251" s="42">
        <f t="shared" si="21"/>
        <v>53022</v>
      </c>
      <c r="D251" s="53">
        <f>IFERROR(D250,0)-IFERROR(E250,0)</f>
        <v>1051108.864152147</v>
      </c>
      <c r="E251" s="53">
        <f t="shared" si="20"/>
        <v>75259.906452017007</v>
      </c>
      <c r="F251" s="53">
        <f t="shared" si="18"/>
        <v>12464.399280737542</v>
      </c>
      <c r="G251" s="53">
        <f t="shared" si="24"/>
        <v>87724.305732754554</v>
      </c>
      <c r="H251" s="54">
        <f t="shared" si="22"/>
        <v>975848.95770012995</v>
      </c>
      <c r="J251" s="4"/>
      <c r="K251" s="2" t="b">
        <f>'Mera Ghar Mera Ashiana 10M, 5%'!$B251&lt;=$E$14</f>
        <v>1</v>
      </c>
    </row>
    <row r="252" spans="1:11" s="1" customFormat="1" ht="13" x14ac:dyDescent="0.3">
      <c r="A252" s="3"/>
      <c r="B252" s="41">
        <v>229</v>
      </c>
      <c r="C252" s="42">
        <f t="shared" si="21"/>
        <v>53053</v>
      </c>
      <c r="D252" s="53">
        <f t="shared" si="25"/>
        <v>975848.95770012995</v>
      </c>
      <c r="E252" s="53">
        <f t="shared" si="20"/>
        <v>76152.363509360512</v>
      </c>
      <c r="F252" s="53">
        <f t="shared" si="18"/>
        <v>11571.94222339404</v>
      </c>
      <c r="G252" s="53">
        <f t="shared" si="24"/>
        <v>87724.305732754554</v>
      </c>
      <c r="H252" s="54">
        <f t="shared" si="22"/>
        <v>899696.59419076948</v>
      </c>
      <c r="J252" s="4"/>
      <c r="K252" s="2" t="b">
        <f>'Mera Ghar Mera Ashiana 10M, 5%'!$B252&lt;=$E$14</f>
        <v>1</v>
      </c>
    </row>
    <row r="253" spans="1:11" s="1" customFormat="1" ht="13" x14ac:dyDescent="0.3">
      <c r="A253" s="3"/>
      <c r="B253" s="41">
        <v>230</v>
      </c>
      <c r="C253" s="42">
        <f t="shared" si="21"/>
        <v>53083</v>
      </c>
      <c r="D253" s="53">
        <f t="shared" si="25"/>
        <v>899696.59419076948</v>
      </c>
      <c r="E253" s="53">
        <f t="shared" si="20"/>
        <v>77055.403619975667</v>
      </c>
      <c r="F253" s="53">
        <f t="shared" si="18"/>
        <v>10668.902112778873</v>
      </c>
      <c r="G253" s="53">
        <f t="shared" si="24"/>
        <v>87724.305732754539</v>
      </c>
      <c r="H253" s="54">
        <f t="shared" si="22"/>
        <v>822641.19057079381</v>
      </c>
      <c r="J253" s="4"/>
      <c r="K253" s="2" t="b">
        <f>'Mera Ghar Mera Ashiana 10M, 5%'!$B253&lt;=$E$14</f>
        <v>1</v>
      </c>
    </row>
    <row r="254" spans="1:11" s="1" customFormat="1" ht="13" x14ac:dyDescent="0.3">
      <c r="A254" s="3"/>
      <c r="B254" s="41">
        <v>231</v>
      </c>
      <c r="C254" s="42">
        <f t="shared" si="21"/>
        <v>53114</v>
      </c>
      <c r="D254" s="53">
        <f t="shared" si="25"/>
        <v>822641.19057079381</v>
      </c>
      <c r="E254" s="53">
        <f t="shared" si="20"/>
        <v>77969.152281235889</v>
      </c>
      <c r="F254" s="53">
        <f t="shared" si="18"/>
        <v>9755.1534515186631</v>
      </c>
      <c r="G254" s="53">
        <f t="shared" si="24"/>
        <v>87724.305732754554</v>
      </c>
      <c r="H254" s="54">
        <f t="shared" si="22"/>
        <v>744672.03828955791</v>
      </c>
      <c r="J254" s="4"/>
      <c r="K254" s="2" t="b">
        <f>'Mera Ghar Mera Ashiana 10M, 5%'!$B254&lt;=$E$14</f>
        <v>1</v>
      </c>
    </row>
    <row r="255" spans="1:11" s="1" customFormat="1" ht="13" x14ac:dyDescent="0.3">
      <c r="A255" s="3"/>
      <c r="B255" s="41">
        <v>232</v>
      </c>
      <c r="C255" s="42">
        <f t="shared" si="21"/>
        <v>53144</v>
      </c>
      <c r="D255" s="53">
        <f t="shared" si="25"/>
        <v>744672.03828955791</v>
      </c>
      <c r="E255" s="53">
        <f t="shared" si="20"/>
        <v>78893.736478704202</v>
      </c>
      <c r="F255" s="53">
        <f t="shared" si="18"/>
        <v>8830.5692540503387</v>
      </c>
      <c r="G255" s="53">
        <f t="shared" si="24"/>
        <v>87724.305732754539</v>
      </c>
      <c r="H255" s="54">
        <f t="shared" si="22"/>
        <v>665778.30181085365</v>
      </c>
      <c r="J255" s="4"/>
      <c r="K255" s="2" t="b">
        <f>'Mera Ghar Mera Ashiana 10M, 5%'!$B255&lt;=$E$14</f>
        <v>1</v>
      </c>
    </row>
    <row r="256" spans="1:11" s="1" customFormat="1" ht="13" x14ac:dyDescent="0.3">
      <c r="A256" s="3"/>
      <c r="B256" s="41">
        <v>233</v>
      </c>
      <c r="C256" s="42">
        <f t="shared" si="21"/>
        <v>53175</v>
      </c>
      <c r="D256" s="53">
        <f t="shared" si="25"/>
        <v>665778.30181085365</v>
      </c>
      <c r="E256" s="53">
        <f t="shared" si="20"/>
        <v>79829.284703780839</v>
      </c>
      <c r="F256" s="53">
        <f t="shared" si="18"/>
        <v>7895.0210289737051</v>
      </c>
      <c r="G256" s="53">
        <f t="shared" si="24"/>
        <v>87724.305732754539</v>
      </c>
      <c r="H256" s="54">
        <f t="shared" si="22"/>
        <v>585949.01710707275</v>
      </c>
      <c r="J256" s="4"/>
      <c r="K256" s="2" t="b">
        <f>'Mera Ghar Mera Ashiana 10M, 5%'!$B256&lt;=$E$14</f>
        <v>1</v>
      </c>
    </row>
    <row r="257" spans="1:11" s="1" customFormat="1" ht="13" x14ac:dyDescent="0.3">
      <c r="A257" s="3"/>
      <c r="B257" s="41">
        <v>234</v>
      </c>
      <c r="C257" s="42">
        <f t="shared" si="21"/>
        <v>53206</v>
      </c>
      <c r="D257" s="53">
        <f t="shared" si="25"/>
        <v>585949.01710707275</v>
      </c>
      <c r="E257" s="53">
        <f t="shared" si="20"/>
        <v>80775.926971559835</v>
      </c>
      <c r="F257" s="53">
        <f t="shared" si="18"/>
        <v>6948.3787611947037</v>
      </c>
      <c r="G257" s="53">
        <f t="shared" si="24"/>
        <v>87724.305732754539</v>
      </c>
      <c r="H257" s="54">
        <f t="shared" si="22"/>
        <v>505173.09013551293</v>
      </c>
      <c r="J257" s="4"/>
      <c r="K257" s="2" t="b">
        <f>'Mera Ghar Mera Ashiana 10M, 5%'!$B257&lt;=$E$14</f>
        <v>1</v>
      </c>
    </row>
    <row r="258" spans="1:11" s="1" customFormat="1" ht="13" x14ac:dyDescent="0.3">
      <c r="A258" s="3"/>
      <c r="B258" s="41">
        <v>235</v>
      </c>
      <c r="C258" s="42">
        <f t="shared" si="21"/>
        <v>53236</v>
      </c>
      <c r="D258" s="53">
        <f t="shared" si="25"/>
        <v>505173.09013551293</v>
      </c>
      <c r="E258" s="53">
        <f t="shared" si="20"/>
        <v>81733.794838897578</v>
      </c>
      <c r="F258" s="53">
        <f t="shared" si="18"/>
        <v>5990.5108938569565</v>
      </c>
      <c r="G258" s="53">
        <f t="shared" si="24"/>
        <v>87724.305732754539</v>
      </c>
      <c r="H258" s="54">
        <f t="shared" si="22"/>
        <v>423439.29529661534</v>
      </c>
      <c r="J258" s="4"/>
      <c r="K258" s="2" t="b">
        <f>'Mera Ghar Mera Ashiana 10M, 5%'!$B258&lt;=$E$14</f>
        <v>1</v>
      </c>
    </row>
    <row r="259" spans="1:11" s="1" customFormat="1" ht="13" x14ac:dyDescent="0.3">
      <c r="A259" s="3"/>
      <c r="B259" s="41">
        <v>236</v>
      </c>
      <c r="C259" s="42">
        <f t="shared" si="21"/>
        <v>53267</v>
      </c>
      <c r="D259" s="53">
        <f t="shared" si="25"/>
        <v>423439.29529661534</v>
      </c>
      <c r="E259" s="53">
        <f t="shared" si="20"/>
        <v>82703.021422695499</v>
      </c>
      <c r="F259" s="53">
        <f t="shared" si="18"/>
        <v>5021.2843100590298</v>
      </c>
      <c r="G259" s="53">
        <f t="shared" si="24"/>
        <v>87724.305732754525</v>
      </c>
      <c r="H259" s="54">
        <f t="shared" si="22"/>
        <v>340736.27387391985</v>
      </c>
      <c r="J259" s="4"/>
      <c r="K259" s="2" t="b">
        <f>'Mera Ghar Mera Ashiana 10M, 5%'!$B259&lt;=$E$14</f>
        <v>1</v>
      </c>
    </row>
    <row r="260" spans="1:11" s="1" customFormat="1" ht="13" x14ac:dyDescent="0.3">
      <c r="A260" s="3"/>
      <c r="B260" s="41">
        <v>237</v>
      </c>
      <c r="C260" s="42">
        <f t="shared" si="21"/>
        <v>53297</v>
      </c>
      <c r="D260" s="53">
        <f t="shared" si="25"/>
        <v>340736.27387391985</v>
      </c>
      <c r="E260" s="53">
        <f t="shared" si="20"/>
        <v>83683.741418399644</v>
      </c>
      <c r="F260" s="53">
        <f t="shared" si="18"/>
        <v>4040.5643143548991</v>
      </c>
      <c r="G260" s="53">
        <f t="shared" si="24"/>
        <v>87724.305732754539</v>
      </c>
      <c r="H260" s="54">
        <f t="shared" si="22"/>
        <v>257052.53245552021</v>
      </c>
      <c r="J260" s="4"/>
      <c r="K260" s="2" t="b">
        <f>'Mera Ghar Mera Ashiana 10M, 5%'!$B260&lt;=$E$14</f>
        <v>1</v>
      </c>
    </row>
    <row r="261" spans="1:11" s="1" customFormat="1" ht="13" x14ac:dyDescent="0.3">
      <c r="A261" s="3"/>
      <c r="B261" s="41">
        <v>238</v>
      </c>
      <c r="C261" s="42">
        <f t="shared" si="21"/>
        <v>53328</v>
      </c>
      <c r="D261" s="53">
        <f t="shared" si="25"/>
        <v>257052.53245552021</v>
      </c>
      <c r="E261" s="53">
        <f t="shared" si="20"/>
        <v>84676.091118719487</v>
      </c>
      <c r="F261" s="53">
        <f t="shared" si="18"/>
        <v>3048.2146140350433</v>
      </c>
      <c r="G261" s="53">
        <f t="shared" si="24"/>
        <v>87724.305732754525</v>
      </c>
      <c r="H261" s="54">
        <f t="shared" si="22"/>
        <v>172376.44133680072</v>
      </c>
      <c r="J261" s="4"/>
      <c r="K261" s="2" t="b">
        <f>'Mera Ghar Mera Ashiana 10M, 5%'!$B261&lt;=$E$14</f>
        <v>1</v>
      </c>
    </row>
    <row r="262" spans="1:11" s="1" customFormat="1" ht="13" x14ac:dyDescent="0.3">
      <c r="A262" s="3"/>
      <c r="B262" s="41">
        <v>239</v>
      </c>
      <c r="C262" s="42">
        <f t="shared" si="21"/>
        <v>53359</v>
      </c>
      <c r="D262" s="53">
        <f t="shared" si="25"/>
        <v>172376.44133680072</v>
      </c>
      <c r="E262" s="53">
        <f t="shared" si="20"/>
        <v>85680.208432568936</v>
      </c>
      <c r="F262" s="53">
        <f t="shared" si="18"/>
        <v>2044.0973001855616</v>
      </c>
      <c r="G262" s="53">
        <f t="shared" si="24"/>
        <v>87724.305732754496</v>
      </c>
      <c r="H262" s="54">
        <f t="shared" si="22"/>
        <v>86696.232904231787</v>
      </c>
      <c r="J262" s="4"/>
      <c r="K262" s="2" t="b">
        <f>'Mera Ghar Mera Ashiana 10M, 5%'!$B262&lt;=$E$14</f>
        <v>1</v>
      </c>
    </row>
    <row r="263" spans="1:11" s="1" customFormat="1" ht="13.5" thickBot="1" x14ac:dyDescent="0.35">
      <c r="A263" s="3"/>
      <c r="B263" s="43">
        <v>240</v>
      </c>
      <c r="C263" s="44">
        <f t="shared" si="21"/>
        <v>53387</v>
      </c>
      <c r="D263" s="55">
        <f t="shared" si="25"/>
        <v>86696.232904231787</v>
      </c>
      <c r="E263" s="55">
        <f t="shared" si="20"/>
        <v>86696.232904231802</v>
      </c>
      <c r="F263" s="55">
        <f t="shared" si="18"/>
        <v>1028.0728285226817</v>
      </c>
      <c r="G263" s="55">
        <f t="shared" si="24"/>
        <v>87724.305732754481</v>
      </c>
      <c r="H263" s="56">
        <f t="shared" si="22"/>
        <v>0</v>
      </c>
      <c r="J263" s="4"/>
      <c r="K263" s="2" t="b">
        <f>'Mera Ghar Mera Ashiana 10M, 5%'!$B263&lt;=$E$14</f>
        <v>1</v>
      </c>
    </row>
    <row r="264" spans="1:11" s="1" customFormat="1" ht="15" thickBot="1" x14ac:dyDescent="0.4">
      <c r="B264" s="81" t="s">
        <v>1</v>
      </c>
      <c r="C264" s="82"/>
      <c r="D264" s="83"/>
      <c r="E264" s="57">
        <f>SUMIF(E24:E263,"&gt;0")</f>
        <v>8999999.9999999944</v>
      </c>
      <c r="F264" s="57">
        <f>SUMIF(F24:F263,"&gt;0")</f>
        <v>8654438.6714704502</v>
      </c>
      <c r="G264" s="57">
        <f>SUMIF(G24:G263,"&gt;0")</f>
        <v>17654438.671470497</v>
      </c>
      <c r="H264" s="58"/>
      <c r="I264" s="7"/>
      <c r="J264" s="4"/>
      <c r="K264" s="4"/>
    </row>
  </sheetData>
  <sheetProtection algorithmName="SHA-512" hashValue="yAjacnliGEQw3cSCi2chQPfNbkRdx/AZdpFQ+e1qyG0WjxbGkNfuVCG6qrQwC4+e4VJBZbVoa3FIesRmjWB3Vw==" saltValue="RpO+4MincJEcJPSXtHk3+A==" spinCount="100000" sheet="1" selectLockedCells="1" autoFilter="0"/>
  <autoFilter ref="K23:K263" xr:uid="{51BBF168-A203-4069-AE44-14CA8694D2E6}"/>
  <mergeCells count="31">
    <mergeCell ref="B5:D5"/>
    <mergeCell ref="E5:H5"/>
    <mergeCell ref="D2:H2"/>
    <mergeCell ref="J2:K3"/>
    <mergeCell ref="D3:H3"/>
    <mergeCell ref="B4:D4"/>
    <mergeCell ref="E4:H4"/>
    <mergeCell ref="B9:D9"/>
    <mergeCell ref="E9:H9"/>
    <mergeCell ref="B10:D10"/>
    <mergeCell ref="E10:H10"/>
    <mergeCell ref="B6:D6"/>
    <mergeCell ref="E6:H6"/>
    <mergeCell ref="B7:D7"/>
    <mergeCell ref="E7:H7"/>
    <mergeCell ref="B8:D8"/>
    <mergeCell ref="E8:H8"/>
    <mergeCell ref="B11:D11"/>
    <mergeCell ref="E11:H11"/>
    <mergeCell ref="B12:D12"/>
    <mergeCell ref="E12:H12"/>
    <mergeCell ref="B13:D13"/>
    <mergeCell ref="E13:H13"/>
    <mergeCell ref="C20:D20"/>
    <mergeCell ref="B264:D264"/>
    <mergeCell ref="B14:D14"/>
    <mergeCell ref="E14:H14"/>
    <mergeCell ref="B15:D15"/>
    <mergeCell ref="E15:H15"/>
    <mergeCell ref="C16:E16"/>
    <mergeCell ref="C19:D19"/>
  </mergeCells>
  <conditionalFormatting sqref="E12:H12">
    <cfRule type="expression" dxfId="0" priority="1">
      <formula>E12&lt;0.1</formula>
    </cfRule>
  </conditionalFormatting>
  <dataValidations count="4">
    <dataValidation type="custom" allowBlank="1" showErrorMessage="1" error="Loan to Value (LTV) Ratio:_x000a__x000a_90:10 (90% loan &amp; 10% equity)" prompt="Loan to Value (LTV) Ratio:_x000a__x000a_90:10 (90% loan &amp; 10% equity)" sqref="E11:H11" xr:uid="{28B3ED1C-250A-4925-9521-505ADC602EDA}">
      <formula1>E11&gt;=0.1*E9</formula1>
    </dataValidation>
    <dataValidation allowBlank="1" showInputMessage="1" sqref="E9:H9" xr:uid="{B86EE23E-0F73-4902-BA1C-7725772F2F05}"/>
    <dataValidation type="whole" operator="lessThanOrEqual" showErrorMessage="1" error="Maximum value:_x000a_Up to PKR 10 Million" prompt="Maximum value:_x000a__x000a_Tier 1=Up to PKR 2 Million_x000a__x000a_Tier 2=Above PKR 2 Million &amp; upto PKR 3.5 Million" sqref="E10:H10" xr:uid="{74E17539-22C4-4D97-9BA5-9522D4694B8A}">
      <formula1>10000000</formula1>
    </dataValidation>
    <dataValidation type="list" allowBlank="1" showErrorMessage="1" error="Valid Range is from 5 to 20" prompt="Maximum Loan Tenor:_x000a__x000a_20 years (subsidy for 10 years)_x000a_ " sqref="E13:H13" xr:uid="{7BF89D98-CEA1-4EC8-B7BC-DE4AD4DC692A}">
      <formula1>"5,6,7,8,9,10,11,12,13,14,15,16,17,18,19,20"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Mera Ghar Mera Ashiana 10M, 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IBG-Credit Ops</dc:creator>
  <cp:lastModifiedBy>Jamal Qadir Muhammad</cp:lastModifiedBy>
  <cp:lastPrinted>2020-11-20T11:03:58Z</cp:lastPrinted>
  <dcterms:created xsi:type="dcterms:W3CDTF">2019-11-13T07:52:52Z</dcterms:created>
  <dcterms:modified xsi:type="dcterms:W3CDTF">2026-04-15T05:06:43Z</dcterms:modified>
</cp:coreProperties>
</file>