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DOCX\"/>
    </mc:Choice>
  </mc:AlternateContent>
  <xr:revisionPtr revIDLastSave="0" documentId="13_ncr:1_{F4B2D29A-B589-4AD1-9EA3-417F428FADC6}" xr6:coauthVersionLast="47" xr6:coauthVersionMax="47" xr10:uidLastSave="{00000000-0000-0000-0000-000000000000}"/>
  <workbookProtection workbookAlgorithmName="SHA-512" workbookHashValue="ci3Lx3OTcR5JsKld23xGfJhIXVG115g110hkVQYLKD9IFOyCQMq2KqT7HMPcKfuebuanTiUa0VVRiEpC/nvn+Q==" workbookSaltValue="OeXPYno15Txemq1XmDiGXw==" workbookSpinCount="100000" lockStructure="1"/>
  <bookViews>
    <workbookView xWindow="-120" yWindow="-120" windowWidth="24240" windowHeight="13020" xr2:uid="{00000000-000D-0000-FFFF-FFFF00000000}"/>
  </bookViews>
  <sheets>
    <sheet name="Sheet1" sheetId="1" r:id="rId1"/>
  </sheets>
  <externalReferences>
    <externalReference r:id="rId2"/>
  </externalReferences>
  <definedNames>
    <definedName name="Beg_Bal">Sheet1!$C$13:$C$493</definedName>
    <definedName name="End_Bal">'[1]Loan Amortization Schedule'!$I$18:$I$497</definedName>
    <definedName name="Extra_Pay">Sheet1!#REF!</definedName>
    <definedName name="Header_Row">ROW('[1]Loan Amortization Schedule'!$17:$17)</definedName>
    <definedName name="Int">Sheet1!$G$13:$G$493</definedName>
    <definedName name="Interest_Rate">'[1]Loan Amortization Schedule'!$D$6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Sheet1!$M$5</definedName>
    <definedName name="Number_of_Payments">MATCH(0.01,End_Bal,-1)+1</definedName>
    <definedName name="Pay_Num">Sheet1!$A$13:$A$493</definedName>
    <definedName name="Princ">Sheet1!$F$13:$F$493</definedName>
    <definedName name="_xlnm.Print_Titles" localSheetId="0">Sheet1!$1:$12</definedName>
    <definedName name="Sched_Pay">Sheet1!$D$13:$D$493</definedName>
    <definedName name="Scheduled_Extra_Payments">Sheet1!$E$8</definedName>
    <definedName name="Scheduled_Monthly_Payment">Sheet1!#REF!</definedName>
    <definedName name="Tier">Sheet1!$M$19:$M$41</definedName>
    <definedName name="Tier_1">Sheet1!$M$19:$M$41</definedName>
    <definedName name="Tier_2">Sheet1!$N$19:$N$44</definedName>
    <definedName name="Tier_3">Sheet1!$O$19:$O$64</definedName>
    <definedName name="Total_Pay">Sheet1!$E$13:$E$493</definedName>
    <definedName name="Values_Entered">IF(Loan_Amount*Interest_Rate*Loan_Years*Loan_Start&gt;0,1,0)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F8" i="1"/>
  <c r="F9" i="1"/>
  <c r="R4" i="1"/>
  <c r="N14" i="1" l="1"/>
  <c r="R5" i="1" l="1"/>
  <c r="I10" i="1" s="1"/>
  <c r="N13" i="1" l="1"/>
  <c r="F10" i="1" s="1"/>
  <c r="D13" i="1"/>
  <c r="D70" i="1"/>
  <c r="D66" i="1"/>
  <c r="D62" i="1"/>
  <c r="D58" i="1"/>
  <c r="D54" i="1"/>
  <c r="D50" i="1"/>
  <c r="D46" i="1"/>
  <c r="D42" i="1"/>
  <c r="D38" i="1"/>
  <c r="D34" i="1"/>
  <c r="D30" i="1"/>
  <c r="D26" i="1"/>
  <c r="D22" i="1"/>
  <c r="D18" i="1"/>
  <c r="D14" i="1"/>
  <c r="D69" i="1"/>
  <c r="D65" i="1"/>
  <c r="D61" i="1"/>
  <c r="D57" i="1"/>
  <c r="D53" i="1"/>
  <c r="D49" i="1"/>
  <c r="D45" i="1"/>
  <c r="D41" i="1"/>
  <c r="D37" i="1"/>
  <c r="D33" i="1"/>
  <c r="D29" i="1"/>
  <c r="D25" i="1"/>
  <c r="D21" i="1"/>
  <c r="D17" i="1"/>
  <c r="D72" i="1"/>
  <c r="D68" i="1"/>
  <c r="D64" i="1"/>
  <c r="D60" i="1"/>
  <c r="D56" i="1"/>
  <c r="D52" i="1"/>
  <c r="D48" i="1"/>
  <c r="D44" i="1"/>
  <c r="D40" i="1"/>
  <c r="D36" i="1"/>
  <c r="D32" i="1"/>
  <c r="D28" i="1"/>
  <c r="D24" i="1"/>
  <c r="E24" i="1" s="1"/>
  <c r="D20" i="1"/>
  <c r="D16" i="1"/>
  <c r="D71" i="1"/>
  <c r="D67" i="1"/>
  <c r="D63" i="1"/>
  <c r="D59" i="1"/>
  <c r="D55" i="1"/>
  <c r="D51" i="1"/>
  <c r="D47" i="1"/>
  <c r="D43" i="1"/>
  <c r="D39" i="1"/>
  <c r="D35" i="1"/>
  <c r="D31" i="1"/>
  <c r="D27" i="1"/>
  <c r="D23" i="1"/>
  <c r="D19" i="1"/>
  <c r="D15" i="1"/>
  <c r="O4" i="1" l="1"/>
  <c r="N4" i="1" l="1"/>
  <c r="B13" i="1" l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E14" i="1" l="1"/>
  <c r="E23" i="1"/>
  <c r="E22" i="1"/>
  <c r="E21" i="1"/>
  <c r="E20" i="1"/>
  <c r="E19" i="1"/>
  <c r="E18" i="1"/>
  <c r="E17" i="1"/>
  <c r="E16" i="1"/>
  <c r="E15" i="1"/>
  <c r="E13" i="1" l="1"/>
  <c r="E8" i="1"/>
  <c r="C13" i="1"/>
  <c r="G13" i="1" s="1"/>
  <c r="A14" i="1"/>
  <c r="F13" i="1" l="1"/>
  <c r="H13" i="1" s="1"/>
  <c r="C14" i="1" s="1"/>
  <c r="G14" i="1" s="1"/>
  <c r="A15" i="1"/>
  <c r="I13" i="1" l="1"/>
  <c r="I14" i="1" s="1"/>
  <c r="A16" i="1"/>
  <c r="F14" i="1"/>
  <c r="H14" i="1" s="1"/>
  <c r="C15" i="1" s="1"/>
  <c r="G15" i="1" s="1"/>
  <c r="A17" i="1" l="1"/>
  <c r="I15" i="1" l="1"/>
  <c r="F15" i="1"/>
  <c r="H15" i="1" s="1"/>
  <c r="C16" i="1" s="1"/>
  <c r="G16" i="1" s="1"/>
  <c r="A18" i="1"/>
  <c r="I16" i="1" l="1"/>
  <c r="F16" i="1"/>
  <c r="H16" i="1" s="1"/>
  <c r="C17" i="1" s="1"/>
  <c r="G17" i="1" s="1"/>
  <c r="A19" i="1"/>
  <c r="A20" i="1" l="1"/>
  <c r="I17" i="1"/>
  <c r="F17" i="1"/>
  <c r="H17" i="1" s="1"/>
  <c r="C18" i="1" s="1"/>
  <c r="G18" i="1" s="1"/>
  <c r="I18" i="1" l="1"/>
  <c r="F18" i="1"/>
  <c r="H18" i="1" s="1"/>
  <c r="C19" i="1" s="1"/>
  <c r="G19" i="1" s="1"/>
  <c r="A21" i="1"/>
  <c r="A22" i="1" l="1"/>
  <c r="I19" i="1"/>
  <c r="F19" i="1"/>
  <c r="H19" i="1" s="1"/>
  <c r="C20" i="1" s="1"/>
  <c r="G20" i="1" s="1"/>
  <c r="A23" i="1" l="1"/>
  <c r="A24" i="1" l="1"/>
  <c r="I20" i="1"/>
  <c r="F20" i="1"/>
  <c r="H20" i="1" s="1"/>
  <c r="C21" i="1" s="1"/>
  <c r="G21" i="1" s="1"/>
  <c r="A25" i="1" l="1"/>
  <c r="A26" i="1" l="1"/>
  <c r="I21" i="1"/>
  <c r="F21" i="1"/>
  <c r="H21" i="1" s="1"/>
  <c r="C22" i="1" s="1"/>
  <c r="G22" i="1" s="1"/>
  <c r="A27" i="1" l="1"/>
  <c r="A28" i="1" l="1"/>
  <c r="I22" i="1"/>
  <c r="F22" i="1"/>
  <c r="H22" i="1" s="1"/>
  <c r="C23" i="1" s="1"/>
  <c r="G23" i="1" s="1"/>
  <c r="A29" i="1" l="1"/>
  <c r="A30" i="1" l="1"/>
  <c r="I23" i="1"/>
  <c r="F23" i="1"/>
  <c r="H23" i="1" s="1"/>
  <c r="C24" i="1" s="1"/>
  <c r="G24" i="1" l="1"/>
  <c r="F24" i="1" s="1"/>
  <c r="H24" i="1" s="1"/>
  <c r="C25" i="1" s="1"/>
  <c r="E25" i="1" s="1"/>
  <c r="A31" i="1"/>
  <c r="G25" i="1" l="1"/>
  <c r="F25" i="1" s="1"/>
  <c r="H25" i="1" s="1"/>
  <c r="A32" i="1"/>
  <c r="I24" i="1"/>
  <c r="A33" i="1" l="1"/>
  <c r="A34" i="1" l="1"/>
  <c r="I25" i="1"/>
  <c r="C26" i="1"/>
  <c r="E26" i="1" s="1"/>
  <c r="G26" i="1" l="1"/>
  <c r="F26" i="1" s="1"/>
  <c r="H26" i="1" s="1"/>
  <c r="A35" i="1"/>
  <c r="C27" i="1" l="1"/>
  <c r="E27" i="1" s="1"/>
  <c r="A36" i="1"/>
  <c r="I26" i="1"/>
  <c r="G27" i="1" l="1"/>
  <c r="F27" i="1" s="1"/>
  <c r="H27" i="1" s="1"/>
  <c r="A37" i="1"/>
  <c r="C28" i="1" l="1"/>
  <c r="E28" i="1" s="1"/>
  <c r="A38" i="1"/>
  <c r="I27" i="1"/>
  <c r="G28" i="1" l="1"/>
  <c r="F28" i="1" s="1"/>
  <c r="H28" i="1" s="1"/>
  <c r="A39" i="1"/>
  <c r="C29" i="1" l="1"/>
  <c r="E29" i="1" s="1"/>
  <c r="A40" i="1"/>
  <c r="I28" i="1"/>
  <c r="G29" i="1" l="1"/>
  <c r="F29" i="1" s="1"/>
  <c r="H29" i="1" s="1"/>
  <c r="A41" i="1"/>
  <c r="C30" i="1" l="1"/>
  <c r="E30" i="1" s="1"/>
  <c r="A42" i="1"/>
  <c r="I29" i="1"/>
  <c r="G30" i="1" l="1"/>
  <c r="F30" i="1" s="1"/>
  <c r="H30" i="1" s="1"/>
  <c r="A43" i="1"/>
  <c r="C31" i="1" l="1"/>
  <c r="E31" i="1" s="1"/>
  <c r="A44" i="1"/>
  <c r="I30" i="1"/>
  <c r="G31" i="1" l="1"/>
  <c r="F31" i="1" s="1"/>
  <c r="H31" i="1" s="1"/>
  <c r="A45" i="1"/>
  <c r="C32" i="1" l="1"/>
  <c r="E32" i="1" s="1"/>
  <c r="A46" i="1"/>
  <c r="I31" i="1"/>
  <c r="G32" i="1" l="1"/>
  <c r="F32" i="1" s="1"/>
  <c r="H32" i="1" s="1"/>
  <c r="A47" i="1"/>
  <c r="C33" i="1" l="1"/>
  <c r="E33" i="1" s="1"/>
  <c r="A48" i="1"/>
  <c r="I32" i="1"/>
  <c r="G33" i="1" l="1"/>
  <c r="F33" i="1" s="1"/>
  <c r="H33" i="1" s="1"/>
  <c r="A49" i="1"/>
  <c r="C34" i="1" l="1"/>
  <c r="E34" i="1" s="1"/>
  <c r="A50" i="1"/>
  <c r="I33" i="1"/>
  <c r="G34" i="1" l="1"/>
  <c r="F34" i="1" s="1"/>
  <c r="H34" i="1" s="1"/>
  <c r="A51" i="1"/>
  <c r="C35" i="1" l="1"/>
  <c r="E35" i="1" s="1"/>
  <c r="A52" i="1"/>
  <c r="I34" i="1"/>
  <c r="G35" i="1" l="1"/>
  <c r="F35" i="1" s="1"/>
  <c r="H35" i="1" s="1"/>
  <c r="A53" i="1"/>
  <c r="C36" i="1" l="1"/>
  <c r="E36" i="1" s="1"/>
  <c r="A54" i="1"/>
  <c r="I35" i="1"/>
  <c r="G36" i="1" l="1"/>
  <c r="F36" i="1" s="1"/>
  <c r="H36" i="1" s="1"/>
  <c r="A55" i="1"/>
  <c r="C37" i="1" l="1"/>
  <c r="E37" i="1" s="1"/>
  <c r="A56" i="1"/>
  <c r="I36" i="1"/>
  <c r="G37" i="1" l="1"/>
  <c r="F37" i="1" s="1"/>
  <c r="H37" i="1" s="1"/>
  <c r="A57" i="1"/>
  <c r="C38" i="1" l="1"/>
  <c r="E38" i="1" s="1"/>
  <c r="A58" i="1"/>
  <c r="I37" i="1"/>
  <c r="G38" i="1" l="1"/>
  <c r="F38" i="1" s="1"/>
  <c r="H38" i="1" s="1"/>
  <c r="A59" i="1"/>
  <c r="C39" i="1" l="1"/>
  <c r="E39" i="1" s="1"/>
  <c r="A60" i="1"/>
  <c r="I38" i="1"/>
  <c r="G39" i="1" l="1"/>
  <c r="F39" i="1" s="1"/>
  <c r="H39" i="1" s="1"/>
  <c r="A61" i="1"/>
  <c r="C40" i="1" l="1"/>
  <c r="E40" i="1" s="1"/>
  <c r="A62" i="1"/>
  <c r="I39" i="1"/>
  <c r="G40" i="1" l="1"/>
  <c r="F40" i="1" s="1"/>
  <c r="H40" i="1" s="1"/>
  <c r="A63" i="1"/>
  <c r="C41" i="1" l="1"/>
  <c r="E41" i="1" s="1"/>
  <c r="A64" i="1"/>
  <c r="I40" i="1"/>
  <c r="G41" i="1" l="1"/>
  <c r="F41" i="1" s="1"/>
  <c r="H41" i="1" s="1"/>
  <c r="A65" i="1"/>
  <c r="C42" i="1" l="1"/>
  <c r="E42" i="1" s="1"/>
  <c r="A66" i="1"/>
  <c r="I41" i="1"/>
  <c r="G42" i="1" l="1"/>
  <c r="F42" i="1" s="1"/>
  <c r="H42" i="1" s="1"/>
  <c r="A67" i="1"/>
  <c r="C43" i="1" l="1"/>
  <c r="E43" i="1" s="1"/>
  <c r="A68" i="1"/>
  <c r="I42" i="1"/>
  <c r="G43" i="1" l="1"/>
  <c r="F43" i="1" s="1"/>
  <c r="H43" i="1" s="1"/>
  <c r="A69" i="1"/>
  <c r="C44" i="1" l="1"/>
  <c r="E44" i="1" s="1"/>
  <c r="A70" i="1"/>
  <c r="I43" i="1"/>
  <c r="G44" i="1" l="1"/>
  <c r="F44" i="1" s="1"/>
  <c r="H44" i="1" s="1"/>
  <c r="A71" i="1"/>
  <c r="C45" i="1" l="1"/>
  <c r="E45" i="1" s="1"/>
  <c r="A72" i="1"/>
  <c r="I44" i="1"/>
  <c r="G45" i="1" l="1"/>
  <c r="F45" i="1" s="1"/>
  <c r="H45" i="1" s="1"/>
  <c r="A73" i="1"/>
  <c r="C46" i="1" l="1"/>
  <c r="E46" i="1" s="1"/>
  <c r="A74" i="1"/>
  <c r="I45" i="1"/>
  <c r="G46" i="1" l="1"/>
  <c r="F46" i="1" s="1"/>
  <c r="H46" i="1" s="1"/>
  <c r="A75" i="1"/>
  <c r="C47" i="1" l="1"/>
  <c r="E47" i="1" s="1"/>
  <c r="A76" i="1"/>
  <c r="I46" i="1"/>
  <c r="G47" i="1" l="1"/>
  <c r="F47" i="1" s="1"/>
  <c r="H47" i="1" s="1"/>
  <c r="A77" i="1"/>
  <c r="C48" i="1" l="1"/>
  <c r="E48" i="1" s="1"/>
  <c r="A78" i="1"/>
  <c r="I47" i="1"/>
  <c r="G48" i="1" l="1"/>
  <c r="F48" i="1" s="1"/>
  <c r="H48" i="1" s="1"/>
  <c r="A79" i="1"/>
  <c r="C49" i="1" l="1"/>
  <c r="E49" i="1" s="1"/>
  <c r="A80" i="1"/>
  <c r="I48" i="1"/>
  <c r="G49" i="1" l="1"/>
  <c r="F49" i="1" s="1"/>
  <c r="H49" i="1" s="1"/>
  <c r="A81" i="1"/>
  <c r="C50" i="1" l="1"/>
  <c r="E50" i="1" s="1"/>
  <c r="A82" i="1"/>
  <c r="I49" i="1"/>
  <c r="G50" i="1" l="1"/>
  <c r="F50" i="1" s="1"/>
  <c r="H50" i="1" s="1"/>
  <c r="A83" i="1"/>
  <c r="C51" i="1" l="1"/>
  <c r="E51" i="1" s="1"/>
  <c r="A84" i="1"/>
  <c r="I50" i="1"/>
  <c r="G51" i="1" l="1"/>
  <c r="F51" i="1" s="1"/>
  <c r="H51" i="1" s="1"/>
  <c r="A85" i="1"/>
  <c r="C52" i="1" l="1"/>
  <c r="E52" i="1" s="1"/>
  <c r="A86" i="1"/>
  <c r="I51" i="1"/>
  <c r="G52" i="1" l="1"/>
  <c r="F52" i="1" s="1"/>
  <c r="H52" i="1" s="1"/>
  <c r="A87" i="1"/>
  <c r="C53" i="1" l="1"/>
  <c r="E53" i="1" s="1"/>
  <c r="A88" i="1"/>
  <c r="I52" i="1"/>
  <c r="G53" i="1" l="1"/>
  <c r="F53" i="1" s="1"/>
  <c r="H53" i="1" s="1"/>
  <c r="A89" i="1"/>
  <c r="C54" i="1" l="1"/>
  <c r="E54" i="1" s="1"/>
  <c r="A90" i="1"/>
  <c r="I53" i="1"/>
  <c r="G54" i="1" l="1"/>
  <c r="F54" i="1" s="1"/>
  <c r="H54" i="1" s="1"/>
  <c r="A91" i="1"/>
  <c r="C55" i="1" l="1"/>
  <c r="E55" i="1" s="1"/>
  <c r="A92" i="1"/>
  <c r="I54" i="1"/>
  <c r="G55" i="1" l="1"/>
  <c r="F55" i="1" s="1"/>
  <c r="H55" i="1" s="1"/>
  <c r="A93" i="1"/>
  <c r="C56" i="1" l="1"/>
  <c r="E56" i="1" s="1"/>
  <c r="A94" i="1"/>
  <c r="I55" i="1"/>
  <c r="G56" i="1" l="1"/>
  <c r="F56" i="1" s="1"/>
  <c r="H56" i="1" s="1"/>
  <c r="A95" i="1"/>
  <c r="C57" i="1" l="1"/>
  <c r="E57" i="1" s="1"/>
  <c r="A96" i="1"/>
  <c r="I56" i="1"/>
  <c r="G57" i="1" l="1"/>
  <c r="F57" i="1" s="1"/>
  <c r="H57" i="1" s="1"/>
  <c r="A97" i="1"/>
  <c r="C58" i="1" l="1"/>
  <c r="E58" i="1" s="1"/>
  <c r="A98" i="1"/>
  <c r="I57" i="1"/>
  <c r="G58" i="1" l="1"/>
  <c r="F58" i="1" s="1"/>
  <c r="H58" i="1" s="1"/>
  <c r="A99" i="1"/>
  <c r="C59" i="1" l="1"/>
  <c r="E59" i="1" s="1"/>
  <c r="A100" i="1"/>
  <c r="I58" i="1"/>
  <c r="G59" i="1" l="1"/>
  <c r="F59" i="1" s="1"/>
  <c r="H59" i="1" s="1"/>
  <c r="A101" i="1"/>
  <c r="C60" i="1" l="1"/>
  <c r="E60" i="1" s="1"/>
  <c r="A102" i="1"/>
  <c r="I59" i="1"/>
  <c r="G60" i="1" l="1"/>
  <c r="F60" i="1" s="1"/>
  <c r="H60" i="1" s="1"/>
  <c r="A103" i="1"/>
  <c r="C61" i="1" l="1"/>
  <c r="E61" i="1" s="1"/>
  <c r="A104" i="1"/>
  <c r="I60" i="1"/>
  <c r="G61" i="1" l="1"/>
  <c r="F61" i="1" s="1"/>
  <c r="H61" i="1" s="1"/>
  <c r="A105" i="1"/>
  <c r="C62" i="1" l="1"/>
  <c r="E62" i="1" s="1"/>
  <c r="A106" i="1"/>
  <c r="I61" i="1"/>
  <c r="G62" i="1" l="1"/>
  <c r="F62" i="1" s="1"/>
  <c r="H62" i="1" s="1"/>
  <c r="A107" i="1"/>
  <c r="C63" i="1" l="1"/>
  <c r="E63" i="1" s="1"/>
  <c r="A108" i="1"/>
  <c r="I62" i="1"/>
  <c r="G63" i="1" l="1"/>
  <c r="F63" i="1" s="1"/>
  <c r="H63" i="1" s="1"/>
  <c r="A109" i="1"/>
  <c r="C64" i="1" l="1"/>
  <c r="E64" i="1" s="1"/>
  <c r="A110" i="1"/>
  <c r="I63" i="1"/>
  <c r="G64" i="1" l="1"/>
  <c r="F64" i="1" s="1"/>
  <c r="H64" i="1" s="1"/>
  <c r="A111" i="1"/>
  <c r="C65" i="1" l="1"/>
  <c r="E65" i="1" s="1"/>
  <c r="A112" i="1"/>
  <c r="I64" i="1"/>
  <c r="G65" i="1" l="1"/>
  <c r="F65" i="1" s="1"/>
  <c r="H65" i="1" s="1"/>
  <c r="A113" i="1"/>
  <c r="C66" i="1" l="1"/>
  <c r="E66" i="1" s="1"/>
  <c r="A114" i="1"/>
  <c r="I65" i="1"/>
  <c r="G66" i="1" l="1"/>
  <c r="F66" i="1" s="1"/>
  <c r="H66" i="1" s="1"/>
  <c r="A115" i="1"/>
  <c r="C67" i="1" l="1"/>
  <c r="E67" i="1" s="1"/>
  <c r="A116" i="1"/>
  <c r="I66" i="1"/>
  <c r="G67" i="1" l="1"/>
  <c r="F67" i="1" s="1"/>
  <c r="H67" i="1" s="1"/>
  <c r="A117" i="1"/>
  <c r="C68" i="1" l="1"/>
  <c r="E68" i="1" s="1"/>
  <c r="A118" i="1"/>
  <c r="I67" i="1"/>
  <c r="G68" i="1" l="1"/>
  <c r="F68" i="1" s="1"/>
  <c r="H68" i="1" s="1"/>
  <c r="A119" i="1"/>
  <c r="C69" i="1" l="1"/>
  <c r="E69" i="1" s="1"/>
  <c r="A120" i="1"/>
  <c r="I68" i="1"/>
  <c r="G69" i="1" l="1"/>
  <c r="F69" i="1" s="1"/>
  <c r="H69" i="1" s="1"/>
  <c r="A121" i="1"/>
  <c r="C70" i="1" l="1"/>
  <c r="E70" i="1" s="1"/>
  <c r="A122" i="1"/>
  <c r="I69" i="1"/>
  <c r="G70" i="1" l="1"/>
  <c r="F70" i="1" s="1"/>
  <c r="H70" i="1" s="1"/>
  <c r="A123" i="1"/>
  <c r="C71" i="1" l="1"/>
  <c r="E71" i="1" s="1"/>
  <c r="A124" i="1"/>
  <c r="I70" i="1"/>
  <c r="G71" i="1" l="1"/>
  <c r="F71" i="1" s="1"/>
  <c r="H71" i="1" s="1"/>
  <c r="A125" i="1"/>
  <c r="C72" i="1" l="1"/>
  <c r="E72" i="1" s="1"/>
  <c r="A126" i="1"/>
  <c r="I71" i="1"/>
  <c r="G72" i="1" l="1"/>
  <c r="F72" i="1" s="1"/>
  <c r="H72" i="1" s="1"/>
  <c r="A127" i="1"/>
  <c r="C73" i="1" l="1"/>
  <c r="A128" i="1"/>
  <c r="I72" i="1"/>
  <c r="G73" i="1" l="1"/>
  <c r="I73" i="1" s="1"/>
  <c r="N3" i="1"/>
  <c r="A129" i="1"/>
  <c r="D130" i="1" l="1"/>
  <c r="D114" i="1"/>
  <c r="D98" i="1"/>
  <c r="D82" i="1"/>
  <c r="D125" i="1"/>
  <c r="D109" i="1"/>
  <c r="D93" i="1"/>
  <c r="D77" i="1"/>
  <c r="D120" i="1"/>
  <c r="D104" i="1"/>
  <c r="D88" i="1"/>
  <c r="D131" i="1"/>
  <c r="D115" i="1"/>
  <c r="D99" i="1"/>
  <c r="D83" i="1"/>
  <c r="D126" i="1"/>
  <c r="D110" i="1"/>
  <c r="D94" i="1"/>
  <c r="D78" i="1"/>
  <c r="D121" i="1"/>
  <c r="D105" i="1"/>
  <c r="D89" i="1"/>
  <c r="D132" i="1"/>
  <c r="D116" i="1"/>
  <c r="D100" i="1"/>
  <c r="D84" i="1"/>
  <c r="D127" i="1"/>
  <c r="D111" i="1"/>
  <c r="D95" i="1"/>
  <c r="D79" i="1"/>
  <c r="D122" i="1"/>
  <c r="D106" i="1"/>
  <c r="D90" i="1"/>
  <c r="D74" i="1"/>
  <c r="D117" i="1"/>
  <c r="D101" i="1"/>
  <c r="D85" i="1"/>
  <c r="D128" i="1"/>
  <c r="D112" i="1"/>
  <c r="D96" i="1"/>
  <c r="D80" i="1"/>
  <c r="D123" i="1"/>
  <c r="D107" i="1"/>
  <c r="D91" i="1"/>
  <c r="D75" i="1"/>
  <c r="D118" i="1"/>
  <c r="D102" i="1"/>
  <c r="D86" i="1"/>
  <c r="D129" i="1"/>
  <c r="D113" i="1"/>
  <c r="D97" i="1"/>
  <c r="D81" i="1"/>
  <c r="D124" i="1"/>
  <c r="D108" i="1"/>
  <c r="D92" i="1"/>
  <c r="D76" i="1"/>
  <c r="D119" i="1"/>
  <c r="D103" i="1"/>
  <c r="D87" i="1"/>
  <c r="D73" i="1"/>
  <c r="A130" i="1"/>
  <c r="E73" i="1" l="1"/>
  <c r="F73" i="1" s="1"/>
  <c r="H73" i="1" s="1"/>
  <c r="C74" i="1" s="1"/>
  <c r="E74" i="1" s="1"/>
  <c r="E9" i="1"/>
  <c r="A131" i="1"/>
  <c r="G74" i="1" l="1"/>
  <c r="F74" i="1" s="1"/>
  <c r="H74" i="1" s="1"/>
  <c r="A132" i="1"/>
  <c r="I74" i="1" l="1"/>
  <c r="A133" i="1"/>
  <c r="C75" i="1" l="1"/>
  <c r="E75" i="1" s="1"/>
  <c r="A134" i="1"/>
  <c r="G75" i="1" l="1"/>
  <c r="F75" i="1" s="1"/>
  <c r="H75" i="1" s="1"/>
  <c r="A135" i="1"/>
  <c r="I75" i="1" l="1"/>
  <c r="C76" i="1"/>
  <c r="E76" i="1" s="1"/>
  <c r="A136" i="1"/>
  <c r="G76" i="1" l="1"/>
  <c r="F76" i="1" s="1"/>
  <c r="H76" i="1" s="1"/>
  <c r="A137" i="1"/>
  <c r="I76" i="1" l="1"/>
  <c r="C77" i="1"/>
  <c r="E77" i="1" s="1"/>
  <c r="A138" i="1"/>
  <c r="G77" i="1" l="1"/>
  <c r="F77" i="1" s="1"/>
  <c r="H77" i="1" s="1"/>
  <c r="A139" i="1"/>
  <c r="I77" i="1" l="1"/>
  <c r="C78" i="1"/>
  <c r="E78" i="1" s="1"/>
  <c r="A140" i="1"/>
  <c r="G78" i="1" l="1"/>
  <c r="F78" i="1" s="1"/>
  <c r="H78" i="1" s="1"/>
  <c r="A141" i="1"/>
  <c r="I78" i="1" l="1"/>
  <c r="C79" i="1"/>
  <c r="E79" i="1" s="1"/>
  <c r="A142" i="1"/>
  <c r="G79" i="1" l="1"/>
  <c r="F79" i="1" s="1"/>
  <c r="H79" i="1" s="1"/>
  <c r="A143" i="1"/>
  <c r="I79" i="1" l="1"/>
  <c r="C80" i="1"/>
  <c r="E80" i="1" s="1"/>
  <c r="A144" i="1"/>
  <c r="G80" i="1" l="1"/>
  <c r="F80" i="1" s="1"/>
  <c r="H80" i="1" s="1"/>
  <c r="A145" i="1"/>
  <c r="I80" i="1" l="1"/>
  <c r="C81" i="1"/>
  <c r="E81" i="1" s="1"/>
  <c r="A146" i="1"/>
  <c r="G81" i="1" l="1"/>
  <c r="F81" i="1" s="1"/>
  <c r="H81" i="1" s="1"/>
  <c r="A147" i="1"/>
  <c r="I81" i="1" l="1"/>
  <c r="C82" i="1"/>
  <c r="E82" i="1" s="1"/>
  <c r="A148" i="1"/>
  <c r="G82" i="1" l="1"/>
  <c r="F82" i="1" s="1"/>
  <c r="H82" i="1" s="1"/>
  <c r="A149" i="1"/>
  <c r="I82" i="1" l="1"/>
  <c r="C83" i="1"/>
  <c r="E83" i="1" s="1"/>
  <c r="A150" i="1"/>
  <c r="G83" i="1" l="1"/>
  <c r="F83" i="1" s="1"/>
  <c r="H83" i="1" s="1"/>
  <c r="A151" i="1"/>
  <c r="I83" i="1" l="1"/>
  <c r="C84" i="1"/>
  <c r="E84" i="1" s="1"/>
  <c r="A152" i="1"/>
  <c r="G84" i="1" l="1"/>
  <c r="F84" i="1" s="1"/>
  <c r="H84" i="1" s="1"/>
  <c r="A153" i="1"/>
  <c r="I84" i="1" l="1"/>
  <c r="C85" i="1"/>
  <c r="E85" i="1" s="1"/>
  <c r="A154" i="1"/>
  <c r="G85" i="1" l="1"/>
  <c r="F85" i="1" s="1"/>
  <c r="H85" i="1" s="1"/>
  <c r="A155" i="1"/>
  <c r="I85" i="1" l="1"/>
  <c r="C86" i="1"/>
  <c r="E86" i="1" s="1"/>
  <c r="A156" i="1"/>
  <c r="G86" i="1" l="1"/>
  <c r="F86" i="1" s="1"/>
  <c r="H86" i="1" s="1"/>
  <c r="A157" i="1"/>
  <c r="I86" i="1" l="1"/>
  <c r="C87" i="1"/>
  <c r="E87" i="1" s="1"/>
  <c r="A158" i="1"/>
  <c r="G87" i="1" l="1"/>
  <c r="F87" i="1" s="1"/>
  <c r="H87" i="1" s="1"/>
  <c r="A159" i="1"/>
  <c r="I87" i="1" l="1"/>
  <c r="C88" i="1"/>
  <c r="E88" i="1" s="1"/>
  <c r="A160" i="1"/>
  <c r="G88" i="1" l="1"/>
  <c r="F88" i="1" s="1"/>
  <c r="H88" i="1" s="1"/>
  <c r="A161" i="1"/>
  <c r="I88" i="1" l="1"/>
  <c r="C89" i="1"/>
  <c r="E89" i="1" s="1"/>
  <c r="A162" i="1"/>
  <c r="G89" i="1" l="1"/>
  <c r="F89" i="1" s="1"/>
  <c r="H89" i="1" s="1"/>
  <c r="A163" i="1"/>
  <c r="I89" i="1" l="1"/>
  <c r="C90" i="1"/>
  <c r="E90" i="1" s="1"/>
  <c r="A164" i="1"/>
  <c r="G90" i="1" l="1"/>
  <c r="F90" i="1" s="1"/>
  <c r="H90" i="1" s="1"/>
  <c r="A165" i="1"/>
  <c r="I90" i="1" l="1"/>
  <c r="C91" i="1"/>
  <c r="E91" i="1" s="1"/>
  <c r="A166" i="1"/>
  <c r="G91" i="1" l="1"/>
  <c r="F91" i="1" s="1"/>
  <c r="H91" i="1" s="1"/>
  <c r="A167" i="1"/>
  <c r="I91" i="1" l="1"/>
  <c r="C92" i="1"/>
  <c r="E92" i="1" s="1"/>
  <c r="A168" i="1"/>
  <c r="G92" i="1" l="1"/>
  <c r="F92" i="1" s="1"/>
  <c r="H92" i="1" s="1"/>
  <c r="A169" i="1"/>
  <c r="I92" i="1" l="1"/>
  <c r="C93" i="1"/>
  <c r="E93" i="1" s="1"/>
  <c r="A170" i="1"/>
  <c r="G93" i="1" l="1"/>
  <c r="F93" i="1" s="1"/>
  <c r="H93" i="1" s="1"/>
  <c r="A171" i="1"/>
  <c r="I93" i="1" l="1"/>
  <c r="C94" i="1"/>
  <c r="E94" i="1" s="1"/>
  <c r="A172" i="1"/>
  <c r="G94" i="1" l="1"/>
  <c r="F94" i="1" s="1"/>
  <c r="H94" i="1" s="1"/>
  <c r="A173" i="1"/>
  <c r="I94" i="1" l="1"/>
  <c r="C95" i="1"/>
  <c r="E95" i="1" s="1"/>
  <c r="A174" i="1"/>
  <c r="G95" i="1" l="1"/>
  <c r="F95" i="1" s="1"/>
  <c r="H95" i="1" s="1"/>
  <c r="A175" i="1"/>
  <c r="I95" i="1" l="1"/>
  <c r="C96" i="1"/>
  <c r="E96" i="1" s="1"/>
  <c r="A176" i="1"/>
  <c r="G96" i="1" l="1"/>
  <c r="F96" i="1" s="1"/>
  <c r="H96" i="1" s="1"/>
  <c r="A177" i="1"/>
  <c r="I96" i="1" l="1"/>
  <c r="C97" i="1"/>
  <c r="E97" i="1" s="1"/>
  <c r="A178" i="1"/>
  <c r="G97" i="1" l="1"/>
  <c r="F97" i="1" s="1"/>
  <c r="H97" i="1" s="1"/>
  <c r="A179" i="1"/>
  <c r="I97" i="1" l="1"/>
  <c r="C98" i="1"/>
  <c r="E98" i="1" s="1"/>
  <c r="A180" i="1"/>
  <c r="G98" i="1" l="1"/>
  <c r="F98" i="1" s="1"/>
  <c r="H98" i="1" s="1"/>
  <c r="A181" i="1"/>
  <c r="I98" i="1" l="1"/>
  <c r="C99" i="1"/>
  <c r="E99" i="1" s="1"/>
  <c r="A182" i="1"/>
  <c r="G99" i="1" l="1"/>
  <c r="F99" i="1" s="1"/>
  <c r="H99" i="1" s="1"/>
  <c r="A183" i="1"/>
  <c r="I99" i="1" l="1"/>
  <c r="C100" i="1"/>
  <c r="E100" i="1" s="1"/>
  <c r="A184" i="1"/>
  <c r="G100" i="1" l="1"/>
  <c r="F100" i="1" s="1"/>
  <c r="H100" i="1" s="1"/>
  <c r="A185" i="1"/>
  <c r="I100" i="1" l="1"/>
  <c r="C101" i="1"/>
  <c r="E101" i="1" s="1"/>
  <c r="A186" i="1"/>
  <c r="G101" i="1" l="1"/>
  <c r="F101" i="1" s="1"/>
  <c r="H101" i="1" s="1"/>
  <c r="A187" i="1"/>
  <c r="I101" i="1" l="1"/>
  <c r="C102" i="1"/>
  <c r="E102" i="1" s="1"/>
  <c r="A188" i="1"/>
  <c r="G102" i="1" l="1"/>
  <c r="F102" i="1" s="1"/>
  <c r="H102" i="1" s="1"/>
  <c r="A189" i="1"/>
  <c r="I102" i="1" l="1"/>
  <c r="C103" i="1"/>
  <c r="E103" i="1" s="1"/>
  <c r="A190" i="1"/>
  <c r="G103" i="1" l="1"/>
  <c r="F103" i="1" s="1"/>
  <c r="H103" i="1" s="1"/>
  <c r="A191" i="1"/>
  <c r="I103" i="1" l="1"/>
  <c r="C104" i="1"/>
  <c r="E104" i="1" s="1"/>
  <c r="A192" i="1"/>
  <c r="G104" i="1" l="1"/>
  <c r="F104" i="1" s="1"/>
  <c r="H104" i="1" s="1"/>
  <c r="A193" i="1"/>
  <c r="I104" i="1" l="1"/>
  <c r="C105" i="1"/>
  <c r="E105" i="1" s="1"/>
  <c r="A194" i="1"/>
  <c r="G105" i="1" l="1"/>
  <c r="F105" i="1" s="1"/>
  <c r="H105" i="1" s="1"/>
  <c r="A195" i="1"/>
  <c r="I105" i="1" l="1"/>
  <c r="C106" i="1"/>
  <c r="E106" i="1" s="1"/>
  <c r="A196" i="1"/>
  <c r="G106" i="1" l="1"/>
  <c r="F106" i="1" s="1"/>
  <c r="H106" i="1" s="1"/>
  <c r="A197" i="1"/>
  <c r="I106" i="1" l="1"/>
  <c r="C107" i="1"/>
  <c r="E107" i="1" s="1"/>
  <c r="A198" i="1"/>
  <c r="G107" i="1" l="1"/>
  <c r="F107" i="1" s="1"/>
  <c r="H107" i="1" s="1"/>
  <c r="A199" i="1"/>
  <c r="I107" i="1" l="1"/>
  <c r="C108" i="1"/>
  <c r="E108" i="1" s="1"/>
  <c r="A200" i="1"/>
  <c r="G108" i="1" l="1"/>
  <c r="F108" i="1" s="1"/>
  <c r="H108" i="1" s="1"/>
  <c r="A201" i="1"/>
  <c r="I108" i="1" l="1"/>
  <c r="C109" i="1"/>
  <c r="E109" i="1" s="1"/>
  <c r="A202" i="1"/>
  <c r="G109" i="1" l="1"/>
  <c r="F109" i="1" s="1"/>
  <c r="H109" i="1" s="1"/>
  <c r="A203" i="1"/>
  <c r="I109" i="1" l="1"/>
  <c r="C110" i="1"/>
  <c r="E110" i="1" s="1"/>
  <c r="A204" i="1"/>
  <c r="G110" i="1" l="1"/>
  <c r="F110" i="1" s="1"/>
  <c r="H110" i="1" s="1"/>
  <c r="A205" i="1"/>
  <c r="I110" i="1" l="1"/>
  <c r="C111" i="1"/>
  <c r="E111" i="1" s="1"/>
  <c r="A206" i="1"/>
  <c r="G111" i="1" l="1"/>
  <c r="F111" i="1" s="1"/>
  <c r="H111" i="1" s="1"/>
  <c r="A207" i="1"/>
  <c r="I111" i="1" l="1"/>
  <c r="C112" i="1"/>
  <c r="E112" i="1" s="1"/>
  <c r="A208" i="1"/>
  <c r="G112" i="1" l="1"/>
  <c r="F112" i="1" s="1"/>
  <c r="H112" i="1" s="1"/>
  <c r="A209" i="1"/>
  <c r="C113" i="1" l="1"/>
  <c r="E113" i="1" s="1"/>
  <c r="I112" i="1"/>
  <c r="A210" i="1"/>
  <c r="G113" i="1" l="1"/>
  <c r="F113" i="1" s="1"/>
  <c r="H113" i="1" s="1"/>
  <c r="A211" i="1"/>
  <c r="I113" i="1" l="1"/>
  <c r="C114" i="1"/>
  <c r="E114" i="1" s="1"/>
  <c r="A212" i="1"/>
  <c r="G114" i="1" l="1"/>
  <c r="F114" i="1" s="1"/>
  <c r="H114" i="1" s="1"/>
  <c r="A213" i="1"/>
  <c r="C115" i="1" l="1"/>
  <c r="E115" i="1" s="1"/>
  <c r="I114" i="1"/>
  <c r="A214" i="1"/>
  <c r="G115" i="1" l="1"/>
  <c r="F115" i="1" s="1"/>
  <c r="H115" i="1" s="1"/>
  <c r="A215" i="1"/>
  <c r="I115" i="1" l="1"/>
  <c r="C116" i="1"/>
  <c r="E116" i="1" s="1"/>
  <c r="A216" i="1"/>
  <c r="G116" i="1" l="1"/>
  <c r="F116" i="1" s="1"/>
  <c r="H116" i="1" s="1"/>
  <c r="A217" i="1"/>
  <c r="C117" i="1" l="1"/>
  <c r="E117" i="1" s="1"/>
  <c r="I116" i="1"/>
  <c r="A218" i="1"/>
  <c r="G117" i="1" l="1"/>
  <c r="F117" i="1" s="1"/>
  <c r="H117" i="1" s="1"/>
  <c r="A219" i="1"/>
  <c r="C118" i="1" l="1"/>
  <c r="E118" i="1" s="1"/>
  <c r="I117" i="1"/>
  <c r="A220" i="1"/>
  <c r="G118" i="1" l="1"/>
  <c r="F118" i="1" s="1"/>
  <c r="H118" i="1" s="1"/>
  <c r="A221" i="1"/>
  <c r="C119" i="1" l="1"/>
  <c r="E119" i="1" s="1"/>
  <c r="I118" i="1"/>
  <c r="A222" i="1"/>
  <c r="G119" i="1" l="1"/>
  <c r="F119" i="1" s="1"/>
  <c r="H119" i="1" s="1"/>
  <c r="A223" i="1"/>
  <c r="I119" i="1" l="1"/>
  <c r="C120" i="1"/>
  <c r="E120" i="1" s="1"/>
  <c r="A224" i="1"/>
  <c r="G120" i="1" l="1"/>
  <c r="F120" i="1" s="1"/>
  <c r="H120" i="1" s="1"/>
  <c r="A225" i="1"/>
  <c r="C121" i="1" l="1"/>
  <c r="E121" i="1" s="1"/>
  <c r="I120" i="1"/>
  <c r="A226" i="1"/>
  <c r="G121" i="1" l="1"/>
  <c r="F121" i="1" s="1"/>
  <c r="H121" i="1" s="1"/>
  <c r="A227" i="1"/>
  <c r="C122" i="1" l="1"/>
  <c r="E122" i="1" s="1"/>
  <c r="I121" i="1"/>
  <c r="A228" i="1"/>
  <c r="G122" i="1" l="1"/>
  <c r="F122" i="1" s="1"/>
  <c r="H122" i="1" s="1"/>
  <c r="A229" i="1"/>
  <c r="C123" i="1" l="1"/>
  <c r="E123" i="1" s="1"/>
  <c r="I122" i="1"/>
  <c r="A230" i="1"/>
  <c r="G123" i="1" l="1"/>
  <c r="F123" i="1" s="1"/>
  <c r="H123" i="1" s="1"/>
  <c r="A231" i="1"/>
  <c r="I123" i="1" l="1"/>
  <c r="C124" i="1"/>
  <c r="E124" i="1" s="1"/>
  <c r="A232" i="1"/>
  <c r="G124" i="1" l="1"/>
  <c r="F124" i="1" s="1"/>
  <c r="H124" i="1" s="1"/>
  <c r="A233" i="1"/>
  <c r="C125" i="1" l="1"/>
  <c r="E125" i="1" s="1"/>
  <c r="I124" i="1"/>
  <c r="A234" i="1"/>
  <c r="G125" i="1" l="1"/>
  <c r="F125" i="1" s="1"/>
  <c r="H125" i="1" s="1"/>
  <c r="A235" i="1"/>
  <c r="C126" i="1" l="1"/>
  <c r="E126" i="1" s="1"/>
  <c r="I125" i="1"/>
  <c r="A236" i="1"/>
  <c r="G126" i="1" l="1"/>
  <c r="F126" i="1" s="1"/>
  <c r="H126" i="1" s="1"/>
  <c r="A237" i="1"/>
  <c r="C127" i="1" l="1"/>
  <c r="E127" i="1" s="1"/>
  <c r="I126" i="1"/>
  <c r="A238" i="1"/>
  <c r="G127" i="1" l="1"/>
  <c r="F127" i="1" s="1"/>
  <c r="H127" i="1" s="1"/>
  <c r="A239" i="1"/>
  <c r="I127" i="1" l="1"/>
  <c r="C128" i="1"/>
  <c r="E128" i="1" s="1"/>
  <c r="A240" i="1"/>
  <c r="G128" i="1" l="1"/>
  <c r="F128" i="1" s="1"/>
  <c r="H128" i="1" s="1"/>
  <c r="A241" i="1"/>
  <c r="C129" i="1" l="1"/>
  <c r="E129" i="1" s="1"/>
  <c r="I128" i="1"/>
  <c r="A242" i="1"/>
  <c r="G129" i="1" l="1"/>
  <c r="F129" i="1" s="1"/>
  <c r="H129" i="1" s="1"/>
  <c r="A243" i="1"/>
  <c r="C130" i="1" l="1"/>
  <c r="E130" i="1" s="1"/>
  <c r="I129" i="1"/>
  <c r="A244" i="1"/>
  <c r="G130" i="1" l="1"/>
  <c r="F130" i="1" s="1"/>
  <c r="H130" i="1" s="1"/>
  <c r="A245" i="1"/>
  <c r="C131" i="1" l="1"/>
  <c r="E131" i="1" s="1"/>
  <c r="I130" i="1"/>
  <c r="A246" i="1"/>
  <c r="G131" i="1" l="1"/>
  <c r="F131" i="1" s="1"/>
  <c r="H131" i="1" s="1"/>
  <c r="A247" i="1"/>
  <c r="I131" i="1" l="1"/>
  <c r="C132" i="1"/>
  <c r="E132" i="1" s="1"/>
  <c r="A248" i="1"/>
  <c r="G132" i="1" l="1"/>
  <c r="F132" i="1" s="1"/>
  <c r="H132" i="1" s="1"/>
  <c r="A249" i="1"/>
  <c r="C133" i="1" l="1"/>
  <c r="O3" i="1" s="1"/>
  <c r="I132" i="1"/>
  <c r="A250" i="1"/>
  <c r="G133" i="1" l="1"/>
  <c r="A251" i="1"/>
  <c r="D244" i="1" l="1"/>
  <c r="D228" i="1"/>
  <c r="D212" i="1"/>
  <c r="D196" i="1"/>
  <c r="D180" i="1"/>
  <c r="D164" i="1"/>
  <c r="D148" i="1"/>
  <c r="D245" i="1"/>
  <c r="D197" i="1"/>
  <c r="D157" i="1"/>
  <c r="D247" i="1"/>
  <c r="D231" i="1"/>
  <c r="D215" i="1"/>
  <c r="D199" i="1"/>
  <c r="D183" i="1"/>
  <c r="D167" i="1"/>
  <c r="D151" i="1"/>
  <c r="D135" i="1"/>
  <c r="D213" i="1"/>
  <c r="D165" i="1"/>
  <c r="D246" i="1"/>
  <c r="D230" i="1"/>
  <c r="D214" i="1"/>
  <c r="D198" i="1"/>
  <c r="D182" i="1"/>
  <c r="D166" i="1"/>
  <c r="D150" i="1"/>
  <c r="D134" i="1"/>
  <c r="D205" i="1"/>
  <c r="D149" i="1"/>
  <c r="D137" i="1"/>
  <c r="D240" i="1"/>
  <c r="D224" i="1"/>
  <c r="D208" i="1"/>
  <c r="D192" i="1"/>
  <c r="D176" i="1"/>
  <c r="D160" i="1"/>
  <c r="D144" i="1"/>
  <c r="D233" i="1"/>
  <c r="D185" i="1"/>
  <c r="D145" i="1"/>
  <c r="D243" i="1"/>
  <c r="D227" i="1"/>
  <c r="D211" i="1"/>
  <c r="D195" i="1"/>
  <c r="D179" i="1"/>
  <c r="D163" i="1"/>
  <c r="D147" i="1"/>
  <c r="D249" i="1"/>
  <c r="D201" i="1"/>
  <c r="D153" i="1"/>
  <c r="D242" i="1"/>
  <c r="D226" i="1"/>
  <c r="D210" i="1"/>
  <c r="D194" i="1"/>
  <c r="D178" i="1"/>
  <c r="D162" i="1"/>
  <c r="D146" i="1"/>
  <c r="D241" i="1"/>
  <c r="D252" i="1"/>
  <c r="D236" i="1"/>
  <c r="D220" i="1"/>
  <c r="D204" i="1"/>
  <c r="D188" i="1"/>
  <c r="D172" i="1"/>
  <c r="D156" i="1"/>
  <c r="D140" i="1"/>
  <c r="D221" i="1"/>
  <c r="D181" i="1"/>
  <c r="D133" i="1"/>
  <c r="D239" i="1"/>
  <c r="D223" i="1"/>
  <c r="D207" i="1"/>
  <c r="D191" i="1"/>
  <c r="D175" i="1"/>
  <c r="D159" i="1"/>
  <c r="D143" i="1"/>
  <c r="D237" i="1"/>
  <c r="D189" i="1"/>
  <c r="D141" i="1"/>
  <c r="D238" i="1"/>
  <c r="D222" i="1"/>
  <c r="D206" i="1"/>
  <c r="D190" i="1"/>
  <c r="D174" i="1"/>
  <c r="D158" i="1"/>
  <c r="D142" i="1"/>
  <c r="D229" i="1"/>
  <c r="D248" i="1"/>
  <c r="D232" i="1"/>
  <c r="D216" i="1"/>
  <c r="D200" i="1"/>
  <c r="D184" i="1"/>
  <c r="D168" i="1"/>
  <c r="D152" i="1"/>
  <c r="D136" i="1"/>
  <c r="D209" i="1"/>
  <c r="D169" i="1"/>
  <c r="D251" i="1"/>
  <c r="D235" i="1"/>
  <c r="D219" i="1"/>
  <c r="D203" i="1"/>
  <c r="D187" i="1"/>
  <c r="D171" i="1"/>
  <c r="D155" i="1"/>
  <c r="D139" i="1"/>
  <c r="D225" i="1"/>
  <c r="D173" i="1"/>
  <c r="D250" i="1"/>
  <c r="D234" i="1"/>
  <c r="D218" i="1"/>
  <c r="D202" i="1"/>
  <c r="D186" i="1"/>
  <c r="D170" i="1"/>
  <c r="D154" i="1"/>
  <c r="D138" i="1"/>
  <c r="D217" i="1"/>
  <c r="D161" i="1"/>
  <c r="D193" i="1"/>
  <c r="D177" i="1"/>
  <c r="A252" i="1"/>
  <c r="E133" i="1" l="1"/>
  <c r="F133" i="1" s="1"/>
  <c r="H133" i="1" s="1"/>
  <c r="I133" i="1"/>
  <c r="E10" i="1" l="1"/>
  <c r="C134" i="1"/>
  <c r="E134" i="1" s="1"/>
  <c r="G134" i="1" l="1"/>
  <c r="F134" i="1" s="1"/>
  <c r="H134" i="1" s="1"/>
  <c r="I134" i="1" l="1"/>
  <c r="C135" i="1"/>
  <c r="E135" i="1" s="1"/>
  <c r="G135" i="1" l="1"/>
  <c r="F135" i="1" s="1"/>
  <c r="H135" i="1" s="1"/>
  <c r="I135" i="1" l="1"/>
  <c r="C136" i="1"/>
  <c r="E136" i="1" s="1"/>
  <c r="G136" i="1" l="1"/>
  <c r="F136" i="1" s="1"/>
  <c r="H136" i="1" s="1"/>
  <c r="I136" i="1" l="1"/>
  <c r="C137" i="1"/>
  <c r="E137" i="1" s="1"/>
  <c r="G137" i="1" l="1"/>
  <c r="F137" i="1" s="1"/>
  <c r="H137" i="1" s="1"/>
  <c r="I137" i="1" l="1"/>
  <c r="C138" i="1"/>
  <c r="E138" i="1" s="1"/>
  <c r="G138" i="1" l="1"/>
  <c r="F138" i="1" s="1"/>
  <c r="H138" i="1" s="1"/>
  <c r="I138" i="1" l="1"/>
  <c r="C139" i="1"/>
  <c r="E139" i="1" s="1"/>
  <c r="G139" i="1" l="1"/>
  <c r="F139" i="1" s="1"/>
  <c r="H139" i="1" s="1"/>
  <c r="I139" i="1" l="1"/>
  <c r="C140" i="1"/>
  <c r="E140" i="1" s="1"/>
  <c r="G140" i="1" l="1"/>
  <c r="F140" i="1" s="1"/>
  <c r="H140" i="1" s="1"/>
  <c r="I140" i="1" l="1"/>
  <c r="C141" i="1"/>
  <c r="E141" i="1" s="1"/>
  <c r="G141" i="1" l="1"/>
  <c r="F141" i="1" s="1"/>
  <c r="H141" i="1" s="1"/>
  <c r="I141" i="1" l="1"/>
  <c r="C142" i="1"/>
  <c r="E142" i="1" s="1"/>
  <c r="G142" i="1" l="1"/>
  <c r="F142" i="1" s="1"/>
  <c r="H142" i="1" s="1"/>
  <c r="C143" i="1" s="1"/>
  <c r="E143" i="1" s="1"/>
  <c r="I142" i="1" l="1"/>
  <c r="G143" i="1"/>
  <c r="F143" i="1" s="1"/>
  <c r="H143" i="1" s="1"/>
  <c r="C144" i="1" s="1"/>
  <c r="E144" i="1" s="1"/>
  <c r="I143" i="1" l="1"/>
  <c r="G144" i="1"/>
  <c r="F144" i="1" s="1"/>
  <c r="H144" i="1" s="1"/>
  <c r="C145" i="1" s="1"/>
  <c r="E145" i="1" s="1"/>
  <c r="I144" i="1" l="1"/>
  <c r="G145" i="1"/>
  <c r="F145" i="1" s="1"/>
  <c r="H145" i="1" s="1"/>
  <c r="C146" i="1" s="1"/>
  <c r="E146" i="1" s="1"/>
  <c r="I145" i="1" l="1"/>
  <c r="G146" i="1"/>
  <c r="F146" i="1" s="1"/>
  <c r="H146" i="1" s="1"/>
  <c r="C147" i="1" s="1"/>
  <c r="E147" i="1" s="1"/>
  <c r="I146" i="1" l="1"/>
  <c r="G147" i="1"/>
  <c r="F147" i="1" s="1"/>
  <c r="H147" i="1" s="1"/>
  <c r="C148" i="1" s="1"/>
  <c r="E148" i="1" s="1"/>
  <c r="I147" i="1" l="1"/>
  <c r="G148" i="1"/>
  <c r="F148" i="1" s="1"/>
  <c r="H148" i="1" s="1"/>
  <c r="C149" i="1" s="1"/>
  <c r="E149" i="1" s="1"/>
  <c r="I148" i="1" l="1"/>
  <c r="G149" i="1"/>
  <c r="F149" i="1" s="1"/>
  <c r="H149" i="1" s="1"/>
  <c r="C150" i="1" s="1"/>
  <c r="E150" i="1" s="1"/>
  <c r="I149" i="1" l="1"/>
  <c r="G150" i="1"/>
  <c r="F150" i="1" s="1"/>
  <c r="H150" i="1" s="1"/>
  <c r="C151" i="1" s="1"/>
  <c r="E151" i="1" s="1"/>
  <c r="I150" i="1" l="1"/>
  <c r="G151" i="1"/>
  <c r="F151" i="1" s="1"/>
  <c r="H151" i="1" s="1"/>
  <c r="C152" i="1" s="1"/>
  <c r="E152" i="1" s="1"/>
  <c r="I151" i="1" l="1"/>
  <c r="G152" i="1"/>
  <c r="F152" i="1" s="1"/>
  <c r="H152" i="1" s="1"/>
  <c r="C153" i="1" s="1"/>
  <c r="E153" i="1" s="1"/>
  <c r="I152" i="1" l="1"/>
  <c r="G153" i="1"/>
  <c r="F153" i="1" s="1"/>
  <c r="H153" i="1" s="1"/>
  <c r="C154" i="1" s="1"/>
  <c r="E154" i="1" s="1"/>
  <c r="I153" i="1" l="1"/>
  <c r="G154" i="1"/>
  <c r="F154" i="1" s="1"/>
  <c r="H154" i="1" s="1"/>
  <c r="C155" i="1" s="1"/>
  <c r="E155" i="1" s="1"/>
  <c r="I154" i="1" l="1"/>
  <c r="G155" i="1"/>
  <c r="F155" i="1" l="1"/>
  <c r="H155" i="1" s="1"/>
  <c r="C156" i="1" s="1"/>
  <c r="E156" i="1" s="1"/>
  <c r="I155" i="1"/>
  <c r="G156" i="1" l="1"/>
  <c r="F156" i="1" s="1"/>
  <c r="H156" i="1" s="1"/>
  <c r="C157" i="1" s="1"/>
  <c r="E157" i="1" s="1"/>
  <c r="G157" i="1" l="1"/>
  <c r="F157" i="1" s="1"/>
  <c r="H157" i="1" s="1"/>
  <c r="C158" i="1" s="1"/>
  <c r="E158" i="1" s="1"/>
  <c r="I156" i="1"/>
  <c r="G158" i="1" l="1"/>
  <c r="F158" i="1" s="1"/>
  <c r="H158" i="1" s="1"/>
  <c r="C159" i="1" s="1"/>
  <c r="E159" i="1" s="1"/>
  <c r="I157" i="1"/>
  <c r="G159" i="1" l="1"/>
  <c r="F159" i="1" s="1"/>
  <c r="H159" i="1" s="1"/>
  <c r="C160" i="1" s="1"/>
  <c r="E160" i="1" s="1"/>
  <c r="I158" i="1"/>
  <c r="G160" i="1" l="1"/>
  <c r="F160" i="1" s="1"/>
  <c r="H160" i="1" s="1"/>
  <c r="C161" i="1" s="1"/>
  <c r="E161" i="1" s="1"/>
  <c r="I159" i="1"/>
  <c r="G161" i="1" l="1"/>
  <c r="F161" i="1" s="1"/>
  <c r="H161" i="1" s="1"/>
  <c r="C162" i="1" s="1"/>
  <c r="E162" i="1" s="1"/>
  <c r="I160" i="1"/>
  <c r="G162" i="1" l="1"/>
  <c r="F162" i="1" s="1"/>
  <c r="H162" i="1" s="1"/>
  <c r="C163" i="1" s="1"/>
  <c r="E163" i="1" s="1"/>
  <c r="I161" i="1"/>
  <c r="I162" i="1" l="1"/>
  <c r="G163" i="1"/>
  <c r="F163" i="1" s="1"/>
  <c r="H163" i="1" s="1"/>
  <c r="C164" i="1" s="1"/>
  <c r="E164" i="1" s="1"/>
  <c r="I163" i="1" l="1"/>
  <c r="G164" i="1"/>
  <c r="F164" i="1" s="1"/>
  <c r="H164" i="1" s="1"/>
  <c r="C165" i="1" s="1"/>
  <c r="E165" i="1" s="1"/>
  <c r="G165" i="1" l="1"/>
  <c r="F165" i="1" s="1"/>
  <c r="H165" i="1" s="1"/>
  <c r="C166" i="1" s="1"/>
  <c r="E166" i="1" s="1"/>
  <c r="I164" i="1"/>
  <c r="I165" i="1" l="1"/>
  <c r="G166" i="1"/>
  <c r="F166" i="1" s="1"/>
  <c r="H166" i="1" s="1"/>
  <c r="C167" i="1" s="1"/>
  <c r="E167" i="1" s="1"/>
  <c r="G167" i="1" l="1"/>
  <c r="F167" i="1" s="1"/>
  <c r="H167" i="1" s="1"/>
  <c r="C168" i="1" s="1"/>
  <c r="E168" i="1" s="1"/>
  <c r="I166" i="1"/>
  <c r="G168" i="1" l="1"/>
  <c r="F168" i="1" s="1"/>
  <c r="H168" i="1" s="1"/>
  <c r="C169" i="1" s="1"/>
  <c r="E169" i="1" s="1"/>
  <c r="I167" i="1"/>
  <c r="G169" i="1" l="1"/>
  <c r="F169" i="1" s="1"/>
  <c r="H169" i="1" s="1"/>
  <c r="C170" i="1" s="1"/>
  <c r="E170" i="1" s="1"/>
  <c r="I168" i="1"/>
  <c r="I169" i="1" l="1"/>
  <c r="G170" i="1"/>
  <c r="F170" i="1" s="1"/>
  <c r="H170" i="1" s="1"/>
  <c r="C171" i="1" s="1"/>
  <c r="E171" i="1" s="1"/>
  <c r="G171" i="1" l="1"/>
  <c r="F171" i="1" s="1"/>
  <c r="H171" i="1" s="1"/>
  <c r="C172" i="1" s="1"/>
  <c r="E172" i="1" s="1"/>
  <c r="I170" i="1"/>
  <c r="G172" i="1" l="1"/>
  <c r="F172" i="1" s="1"/>
  <c r="H172" i="1" s="1"/>
  <c r="C173" i="1" s="1"/>
  <c r="E173" i="1" s="1"/>
  <c r="I171" i="1"/>
  <c r="G173" i="1" l="1"/>
  <c r="F173" i="1" s="1"/>
  <c r="H173" i="1" s="1"/>
  <c r="C174" i="1" s="1"/>
  <c r="E174" i="1" s="1"/>
  <c r="I172" i="1"/>
  <c r="I173" i="1" l="1"/>
  <c r="G174" i="1"/>
  <c r="F174" i="1" s="1"/>
  <c r="H174" i="1" s="1"/>
  <c r="C175" i="1" s="1"/>
  <c r="E175" i="1" s="1"/>
  <c r="I174" i="1" l="1"/>
  <c r="G175" i="1"/>
  <c r="F175" i="1" s="1"/>
  <c r="H175" i="1" s="1"/>
  <c r="C176" i="1" s="1"/>
  <c r="E176" i="1" s="1"/>
  <c r="G176" i="1" l="1"/>
  <c r="F176" i="1" s="1"/>
  <c r="H176" i="1" s="1"/>
  <c r="C177" i="1" s="1"/>
  <c r="E177" i="1" s="1"/>
  <c r="I175" i="1"/>
  <c r="I176" i="1" l="1"/>
  <c r="G177" i="1"/>
  <c r="F177" i="1" s="1"/>
  <c r="H177" i="1" s="1"/>
  <c r="C178" i="1" s="1"/>
  <c r="E178" i="1" s="1"/>
  <c r="G178" i="1" l="1"/>
  <c r="F178" i="1" s="1"/>
  <c r="H178" i="1" s="1"/>
  <c r="C179" i="1" s="1"/>
  <c r="E179" i="1" s="1"/>
  <c r="I177" i="1"/>
  <c r="G179" i="1" l="1"/>
  <c r="F179" i="1" s="1"/>
  <c r="H179" i="1" s="1"/>
  <c r="C180" i="1" s="1"/>
  <c r="E180" i="1" s="1"/>
  <c r="I178" i="1"/>
  <c r="G180" i="1" l="1"/>
  <c r="F180" i="1" s="1"/>
  <c r="H180" i="1" s="1"/>
  <c r="C181" i="1" s="1"/>
  <c r="E181" i="1" s="1"/>
  <c r="I179" i="1"/>
  <c r="G181" i="1" l="1"/>
  <c r="F181" i="1" s="1"/>
  <c r="H181" i="1" s="1"/>
  <c r="C182" i="1" s="1"/>
  <c r="E182" i="1" s="1"/>
  <c r="I180" i="1"/>
  <c r="G182" i="1" l="1"/>
  <c r="F182" i="1" s="1"/>
  <c r="H182" i="1" s="1"/>
  <c r="C183" i="1" s="1"/>
  <c r="E183" i="1" s="1"/>
  <c r="I181" i="1"/>
  <c r="G183" i="1" l="1"/>
  <c r="F183" i="1" s="1"/>
  <c r="H183" i="1" s="1"/>
  <c r="C184" i="1" s="1"/>
  <c r="E184" i="1" s="1"/>
  <c r="I182" i="1"/>
  <c r="G184" i="1" l="1"/>
  <c r="F184" i="1" s="1"/>
  <c r="H184" i="1" s="1"/>
  <c r="C185" i="1" s="1"/>
  <c r="E185" i="1" s="1"/>
  <c r="I183" i="1"/>
  <c r="G185" i="1" l="1"/>
  <c r="F185" i="1" s="1"/>
  <c r="H185" i="1" s="1"/>
  <c r="C186" i="1" s="1"/>
  <c r="E186" i="1" s="1"/>
  <c r="I184" i="1"/>
  <c r="G186" i="1" l="1"/>
  <c r="F186" i="1" s="1"/>
  <c r="H186" i="1" s="1"/>
  <c r="C187" i="1" s="1"/>
  <c r="E187" i="1" s="1"/>
  <c r="I185" i="1"/>
  <c r="G187" i="1" l="1"/>
  <c r="F187" i="1" s="1"/>
  <c r="H187" i="1" s="1"/>
  <c r="C188" i="1" s="1"/>
  <c r="E188" i="1" s="1"/>
  <c r="I186" i="1"/>
  <c r="G188" i="1" l="1"/>
  <c r="F188" i="1" s="1"/>
  <c r="H188" i="1" s="1"/>
  <c r="C189" i="1" s="1"/>
  <c r="E189" i="1" s="1"/>
  <c r="I187" i="1"/>
  <c r="I188" i="1" l="1"/>
  <c r="G189" i="1"/>
  <c r="F189" i="1" s="1"/>
  <c r="H189" i="1" s="1"/>
  <c r="C190" i="1" s="1"/>
  <c r="E190" i="1" s="1"/>
  <c r="G190" i="1" l="1"/>
  <c r="F190" i="1" s="1"/>
  <c r="H190" i="1" s="1"/>
  <c r="C191" i="1" s="1"/>
  <c r="E191" i="1" s="1"/>
  <c r="I189" i="1"/>
  <c r="I190" i="1" l="1"/>
  <c r="G191" i="1"/>
  <c r="F191" i="1" s="1"/>
  <c r="H191" i="1" s="1"/>
  <c r="C192" i="1" s="1"/>
  <c r="E192" i="1" s="1"/>
  <c r="G192" i="1" l="1"/>
  <c r="F192" i="1" s="1"/>
  <c r="H192" i="1" s="1"/>
  <c r="C193" i="1" s="1"/>
  <c r="E193" i="1" s="1"/>
  <c r="I191" i="1"/>
  <c r="I192" i="1" l="1"/>
  <c r="G193" i="1"/>
  <c r="F193" i="1" s="1"/>
  <c r="H193" i="1" s="1"/>
  <c r="C194" i="1" s="1"/>
  <c r="E194" i="1" s="1"/>
  <c r="I193" i="1" l="1"/>
  <c r="G194" i="1"/>
  <c r="F194" i="1" s="1"/>
  <c r="H194" i="1" s="1"/>
  <c r="C195" i="1" s="1"/>
  <c r="E195" i="1" s="1"/>
  <c r="I194" i="1" l="1"/>
  <c r="G195" i="1"/>
  <c r="F195" i="1" s="1"/>
  <c r="H195" i="1" s="1"/>
  <c r="C196" i="1" s="1"/>
  <c r="E196" i="1" s="1"/>
  <c r="I195" i="1" l="1"/>
  <c r="G196" i="1"/>
  <c r="F196" i="1" s="1"/>
  <c r="H196" i="1" s="1"/>
  <c r="C197" i="1" s="1"/>
  <c r="E197" i="1" s="1"/>
  <c r="I196" i="1" l="1"/>
  <c r="G197" i="1"/>
  <c r="F197" i="1" s="1"/>
  <c r="H197" i="1" s="1"/>
  <c r="C198" i="1" s="1"/>
  <c r="E198" i="1" s="1"/>
  <c r="I197" i="1" l="1"/>
  <c r="G198" i="1"/>
  <c r="F198" i="1" s="1"/>
  <c r="H198" i="1" s="1"/>
  <c r="C199" i="1" s="1"/>
  <c r="E199" i="1" s="1"/>
  <c r="G199" i="1" l="1"/>
  <c r="F199" i="1" s="1"/>
  <c r="H199" i="1" s="1"/>
  <c r="C200" i="1" s="1"/>
  <c r="E200" i="1" s="1"/>
  <c r="I198" i="1"/>
  <c r="G200" i="1" l="1"/>
  <c r="F200" i="1" s="1"/>
  <c r="H200" i="1" s="1"/>
  <c r="C201" i="1" s="1"/>
  <c r="E201" i="1" s="1"/>
  <c r="I199" i="1"/>
  <c r="I200" i="1" l="1"/>
  <c r="G201" i="1"/>
  <c r="F201" i="1" s="1"/>
  <c r="H201" i="1" s="1"/>
  <c r="C202" i="1" s="1"/>
  <c r="E202" i="1" s="1"/>
  <c r="G202" i="1" l="1"/>
  <c r="F202" i="1" s="1"/>
  <c r="H202" i="1" s="1"/>
  <c r="I201" i="1"/>
  <c r="C203" i="1" l="1"/>
  <c r="E203" i="1" s="1"/>
  <c r="I202" i="1"/>
  <c r="G203" i="1" l="1"/>
  <c r="F203" i="1" s="1"/>
  <c r="H203" i="1" s="1"/>
  <c r="C204" i="1" s="1"/>
  <c r="E204" i="1" s="1"/>
  <c r="I203" i="1" l="1"/>
  <c r="G204" i="1"/>
  <c r="F204" i="1" s="1"/>
  <c r="H204" i="1" s="1"/>
  <c r="C205" i="1" s="1"/>
  <c r="E205" i="1" s="1"/>
  <c r="I204" i="1" l="1"/>
  <c r="G205" i="1"/>
  <c r="F205" i="1" s="1"/>
  <c r="H205" i="1" s="1"/>
  <c r="C206" i="1" s="1"/>
  <c r="E206" i="1" s="1"/>
  <c r="I205" i="1" l="1"/>
  <c r="G206" i="1"/>
  <c r="F206" i="1" s="1"/>
  <c r="H206" i="1" s="1"/>
  <c r="C207" i="1" s="1"/>
  <c r="E207" i="1" s="1"/>
  <c r="I206" i="1" l="1"/>
  <c r="G207" i="1"/>
  <c r="F207" i="1" s="1"/>
  <c r="H207" i="1" s="1"/>
  <c r="C208" i="1" s="1"/>
  <c r="E208" i="1" s="1"/>
  <c r="G208" i="1" l="1"/>
  <c r="F208" i="1" s="1"/>
  <c r="H208" i="1" s="1"/>
  <c r="C209" i="1" s="1"/>
  <c r="E209" i="1" s="1"/>
  <c r="I207" i="1"/>
  <c r="I208" i="1" l="1"/>
  <c r="G209" i="1"/>
  <c r="F209" i="1" s="1"/>
  <c r="H209" i="1" s="1"/>
  <c r="C210" i="1" s="1"/>
  <c r="E210" i="1" s="1"/>
  <c r="I209" i="1" l="1"/>
  <c r="G210" i="1"/>
  <c r="F210" i="1" s="1"/>
  <c r="H210" i="1" s="1"/>
  <c r="C211" i="1" s="1"/>
  <c r="E211" i="1" s="1"/>
  <c r="I210" i="1" l="1"/>
  <c r="G211" i="1"/>
  <c r="F211" i="1" s="1"/>
  <c r="H211" i="1" s="1"/>
  <c r="C212" i="1" s="1"/>
  <c r="E212" i="1" s="1"/>
  <c r="I211" i="1" l="1"/>
  <c r="G212" i="1"/>
  <c r="F212" i="1" s="1"/>
  <c r="H212" i="1" s="1"/>
  <c r="C213" i="1" s="1"/>
  <c r="E213" i="1" s="1"/>
  <c r="I212" i="1" l="1"/>
  <c r="G213" i="1"/>
  <c r="F213" i="1" s="1"/>
  <c r="H213" i="1" s="1"/>
  <c r="C214" i="1" s="1"/>
  <c r="E214" i="1" s="1"/>
  <c r="I213" i="1" l="1"/>
  <c r="G214" i="1"/>
  <c r="F214" i="1" s="1"/>
  <c r="H214" i="1" s="1"/>
  <c r="C215" i="1" s="1"/>
  <c r="E215" i="1" s="1"/>
  <c r="I214" i="1" l="1"/>
  <c r="G215" i="1"/>
  <c r="F215" i="1" s="1"/>
  <c r="H215" i="1" s="1"/>
  <c r="C216" i="1" s="1"/>
  <c r="E216" i="1" s="1"/>
  <c r="I215" i="1" l="1"/>
  <c r="G216" i="1"/>
  <c r="F216" i="1" s="1"/>
  <c r="H216" i="1" s="1"/>
  <c r="C217" i="1" s="1"/>
  <c r="E217" i="1" s="1"/>
  <c r="I216" i="1" l="1"/>
  <c r="G217" i="1"/>
  <c r="F217" i="1" s="1"/>
  <c r="H217" i="1" s="1"/>
  <c r="C218" i="1" s="1"/>
  <c r="E218" i="1" s="1"/>
  <c r="I217" i="1" l="1"/>
  <c r="G218" i="1"/>
  <c r="F218" i="1" s="1"/>
  <c r="H218" i="1" s="1"/>
  <c r="C219" i="1" s="1"/>
  <c r="E219" i="1" s="1"/>
  <c r="I218" i="1" l="1"/>
  <c r="G219" i="1"/>
  <c r="F219" i="1" s="1"/>
  <c r="H219" i="1" s="1"/>
  <c r="C220" i="1" s="1"/>
  <c r="E220" i="1" s="1"/>
  <c r="I219" i="1" l="1"/>
  <c r="G220" i="1"/>
  <c r="F220" i="1" s="1"/>
  <c r="H220" i="1" s="1"/>
  <c r="C221" i="1" s="1"/>
  <c r="E221" i="1" s="1"/>
  <c r="I220" i="1" l="1"/>
  <c r="G221" i="1"/>
  <c r="F221" i="1" s="1"/>
  <c r="H221" i="1" s="1"/>
  <c r="C222" i="1" s="1"/>
  <c r="E222" i="1" s="1"/>
  <c r="I221" i="1" l="1"/>
  <c r="G222" i="1"/>
  <c r="F222" i="1" s="1"/>
  <c r="H222" i="1" s="1"/>
  <c r="C223" i="1" s="1"/>
  <c r="E223" i="1" s="1"/>
  <c r="G223" i="1" l="1"/>
  <c r="F223" i="1" s="1"/>
  <c r="H223" i="1" s="1"/>
  <c r="I222" i="1"/>
  <c r="C224" i="1" l="1"/>
  <c r="E224" i="1" s="1"/>
  <c r="I223" i="1"/>
  <c r="G224" i="1" l="1"/>
  <c r="F224" i="1" s="1"/>
  <c r="H224" i="1" s="1"/>
  <c r="C225" i="1" s="1"/>
  <c r="E225" i="1" s="1"/>
  <c r="I224" i="1" l="1"/>
  <c r="G225" i="1"/>
  <c r="F225" i="1" s="1"/>
  <c r="H225" i="1" s="1"/>
  <c r="C226" i="1" s="1"/>
  <c r="E226" i="1" s="1"/>
  <c r="I225" i="1" l="1"/>
  <c r="G226" i="1"/>
  <c r="F226" i="1" s="1"/>
  <c r="H226" i="1" s="1"/>
  <c r="C227" i="1" s="1"/>
  <c r="E227" i="1" s="1"/>
  <c r="I226" i="1" l="1"/>
  <c r="G227" i="1"/>
  <c r="F227" i="1" s="1"/>
  <c r="H227" i="1" s="1"/>
  <c r="C228" i="1" s="1"/>
  <c r="E228" i="1" s="1"/>
  <c r="I227" i="1" l="1"/>
  <c r="G228" i="1"/>
  <c r="F228" i="1" s="1"/>
  <c r="H228" i="1" s="1"/>
  <c r="C229" i="1" s="1"/>
  <c r="E229" i="1" s="1"/>
  <c r="I228" i="1" l="1"/>
  <c r="G229" i="1"/>
  <c r="F229" i="1" s="1"/>
  <c r="H229" i="1" s="1"/>
  <c r="C230" i="1" s="1"/>
  <c r="E230" i="1" s="1"/>
  <c r="I229" i="1" l="1"/>
  <c r="G230" i="1"/>
  <c r="F230" i="1" s="1"/>
  <c r="H230" i="1" s="1"/>
  <c r="C231" i="1" s="1"/>
  <c r="E231" i="1" s="1"/>
  <c r="I230" i="1" l="1"/>
  <c r="G231" i="1"/>
  <c r="F231" i="1" s="1"/>
  <c r="H231" i="1" s="1"/>
  <c r="C232" i="1" s="1"/>
  <c r="E232" i="1" s="1"/>
  <c r="I231" i="1" l="1"/>
  <c r="G232" i="1"/>
  <c r="F232" i="1" s="1"/>
  <c r="H232" i="1" s="1"/>
  <c r="C233" i="1" s="1"/>
  <c r="E233" i="1" s="1"/>
  <c r="I232" i="1" l="1"/>
  <c r="G233" i="1"/>
  <c r="F233" i="1" s="1"/>
  <c r="H233" i="1" s="1"/>
  <c r="C234" i="1" s="1"/>
  <c r="E234" i="1" s="1"/>
  <c r="I233" i="1" l="1"/>
  <c r="G234" i="1"/>
  <c r="F234" i="1" s="1"/>
  <c r="H234" i="1" s="1"/>
  <c r="C235" i="1" s="1"/>
  <c r="E235" i="1" s="1"/>
  <c r="I234" i="1" l="1"/>
  <c r="G235" i="1"/>
  <c r="F235" i="1" s="1"/>
  <c r="H235" i="1" s="1"/>
  <c r="C236" i="1" s="1"/>
  <c r="E236" i="1" s="1"/>
  <c r="I235" i="1" l="1"/>
  <c r="G236" i="1"/>
  <c r="F236" i="1" s="1"/>
  <c r="H236" i="1" s="1"/>
  <c r="C237" i="1" s="1"/>
  <c r="E237" i="1" s="1"/>
  <c r="I236" i="1" l="1"/>
  <c r="G237" i="1"/>
  <c r="F237" i="1" s="1"/>
  <c r="H237" i="1" s="1"/>
  <c r="C238" i="1" s="1"/>
  <c r="E238" i="1" s="1"/>
  <c r="I237" i="1" l="1"/>
  <c r="G238" i="1"/>
  <c r="F238" i="1" s="1"/>
  <c r="H238" i="1" s="1"/>
  <c r="C239" i="1" s="1"/>
  <c r="E239" i="1" s="1"/>
  <c r="I238" i="1" l="1"/>
  <c r="G239" i="1"/>
  <c r="F239" i="1" s="1"/>
  <c r="H239" i="1" s="1"/>
  <c r="C240" i="1" s="1"/>
  <c r="E240" i="1" s="1"/>
  <c r="G240" i="1" l="1"/>
  <c r="F240" i="1" s="1"/>
  <c r="H240" i="1" s="1"/>
  <c r="I239" i="1"/>
  <c r="C241" i="1" l="1"/>
  <c r="E241" i="1" s="1"/>
  <c r="I240" i="1"/>
  <c r="G241" i="1" l="1"/>
  <c r="F241" i="1" s="1"/>
  <c r="H241" i="1" s="1"/>
  <c r="C242" i="1" s="1"/>
  <c r="E242" i="1" s="1"/>
  <c r="I241" i="1" l="1"/>
  <c r="G242" i="1"/>
  <c r="F242" i="1" s="1"/>
  <c r="H242" i="1" s="1"/>
  <c r="C243" i="1" s="1"/>
  <c r="E243" i="1" s="1"/>
  <c r="I242" i="1" l="1"/>
  <c r="G243" i="1"/>
  <c r="F243" i="1" s="1"/>
  <c r="H243" i="1" s="1"/>
  <c r="C244" i="1" s="1"/>
  <c r="E244" i="1" s="1"/>
  <c r="I243" i="1" l="1"/>
  <c r="G244" i="1"/>
  <c r="F244" i="1" s="1"/>
  <c r="H244" i="1" s="1"/>
  <c r="C245" i="1" s="1"/>
  <c r="E245" i="1" s="1"/>
  <c r="I244" i="1" l="1"/>
  <c r="G245" i="1"/>
  <c r="F245" i="1" s="1"/>
  <c r="H245" i="1" s="1"/>
  <c r="C246" i="1" s="1"/>
  <c r="E246" i="1" s="1"/>
  <c r="I245" i="1" l="1"/>
  <c r="G246" i="1"/>
  <c r="F246" i="1" s="1"/>
  <c r="H246" i="1" s="1"/>
  <c r="C247" i="1" s="1"/>
  <c r="E247" i="1" s="1"/>
  <c r="I246" i="1" l="1"/>
  <c r="G247" i="1"/>
  <c r="F247" i="1" s="1"/>
  <c r="H247" i="1" s="1"/>
  <c r="C248" i="1" s="1"/>
  <c r="E248" i="1" s="1"/>
  <c r="I247" i="1" l="1"/>
  <c r="G248" i="1"/>
  <c r="F248" i="1" s="1"/>
  <c r="H248" i="1" s="1"/>
  <c r="C249" i="1" s="1"/>
  <c r="E249" i="1" s="1"/>
  <c r="I248" i="1" l="1"/>
  <c r="G249" i="1"/>
  <c r="F249" i="1" s="1"/>
  <c r="H249" i="1" s="1"/>
  <c r="C250" i="1" s="1"/>
  <c r="E250" i="1" s="1"/>
  <c r="I249" i="1" l="1"/>
  <c r="G250" i="1"/>
  <c r="F250" i="1" s="1"/>
  <c r="H250" i="1" s="1"/>
  <c r="C251" i="1" s="1"/>
  <c r="E251" i="1" s="1"/>
  <c r="I250" i="1" l="1"/>
  <c r="G251" i="1"/>
  <c r="F251" i="1" s="1"/>
  <c r="H251" i="1" s="1"/>
  <c r="C252" i="1" s="1"/>
  <c r="E252" i="1" s="1"/>
  <c r="I251" i="1" l="1"/>
  <c r="G252" i="1"/>
  <c r="F252" i="1" s="1"/>
  <c r="H252" i="1" s="1"/>
  <c r="I252" i="1" l="1"/>
  <c r="R9" i="1" l="1"/>
  <c r="R12" i="1" s="1"/>
  <c r="R7" i="1" s="1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Hussain Sadiq, Muhammad MGR-CRBG</author>
  </authors>
  <commentList>
    <comment ref="F6" authorId="0" shapeId="0" xr:uid="{00000000-0006-0000-0000-000001000000}">
      <text>
        <r>
          <rPr>
            <b/>
            <i/>
            <sz val="9"/>
            <color indexed="81"/>
            <rFont val="Calibri"/>
            <family val="2"/>
            <scheme val="minor"/>
          </rPr>
          <t>Please use current month offering of one Year KIBOR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<sst xmlns="http://schemas.openxmlformats.org/spreadsheetml/2006/main" count="49" uniqueCount="44">
  <si>
    <t>Payment Date</t>
  </si>
  <si>
    <t>Beginning Balance</t>
  </si>
  <si>
    <t>Scheduled Payment</t>
  </si>
  <si>
    <t>Principal</t>
  </si>
  <si>
    <t>Interest</t>
  </si>
  <si>
    <t>Ending Balance</t>
  </si>
  <si>
    <t>Cumulative Interest</t>
  </si>
  <si>
    <t>Annual interest rate for 1st 5 Years</t>
  </si>
  <si>
    <t>Annual interest rate for 2nd 5 Years</t>
  </si>
  <si>
    <t>Bank's Spread for 11th to 20th Year</t>
  </si>
  <si>
    <t>Estimated 1 year KIBOR during 11th to 20th Year</t>
  </si>
  <si>
    <t>Mark-up for 11th to 20th year</t>
  </si>
  <si>
    <t>Monthly Payment</t>
  </si>
  <si>
    <t xml:space="preserve">Mark-up </t>
  </si>
  <si>
    <t>1st 5 Years</t>
  </si>
  <si>
    <t>2nd 5 Years</t>
  </si>
  <si>
    <t>11th to 20th Year</t>
  </si>
  <si>
    <t>Monthly Installment Amount</t>
  </si>
  <si>
    <t>=if(E2=M14,&lt;=M18,if(E2=M15,&lt;=M19,&lt;=M20)</t>
  </si>
  <si>
    <t>&lt;==Select Tier</t>
  </si>
  <si>
    <t>Obligor Name:</t>
  </si>
  <si>
    <t>Account Number:</t>
  </si>
  <si>
    <t>Branch Name &amp; Code:</t>
  </si>
  <si>
    <t>Region:</t>
  </si>
  <si>
    <t xml:space="preserve"> </t>
  </si>
  <si>
    <t>Tier - 1</t>
  </si>
  <si>
    <t>Tier - 2</t>
  </si>
  <si>
    <t>Tier - 3</t>
  </si>
  <si>
    <t>Enter values in Highligted Cells</t>
  </si>
  <si>
    <t>Required Financing Amount</t>
  </si>
  <si>
    <t>Financing Period in Years</t>
  </si>
  <si>
    <t>Start date of  Financing</t>
  </si>
  <si>
    <t>Inst. No.</t>
  </si>
  <si>
    <t>Segment</t>
  </si>
  <si>
    <t>Salaried</t>
  </si>
  <si>
    <t>Date of Birth</t>
  </si>
  <si>
    <t>As per policy</t>
  </si>
  <si>
    <t>Age limit criteria</t>
  </si>
  <si>
    <t>Policy criteria not match</t>
  </si>
  <si>
    <t>Self employed / Business person</t>
  </si>
  <si>
    <t>Tier - 0</t>
  </si>
  <si>
    <t>OR(AND(E2=M14,F3&lt;=2000000),AND(E2=M15,F3&lt;=3500000))</t>
  </si>
  <si>
    <t>OR(AND(C12="Tier-I",C21&lt;=2000000),AND(C12="Tier-II",C21&lt;=3500000))</t>
  </si>
  <si>
    <t>Amortization Calculator - Financing Under "Wazir-e-Azam Apna Ghar Program – Ghar Ho Tu Apna"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</si>
</sst>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.00?%_)"/>
    <numFmt numFmtId="166" formatCode="0_)"/>
    <numFmt numFmtId="167" formatCode="_([$PKR]\ * #,##0.00_);_([$PKR]\ * \(#,##0.00\);_([$PKR]\ * &quot;-&quot;??_);_(@_)"/>
    <numFmt numFmtId="168" formatCode="[$PKR]\ #,##0.00"/>
    <numFmt numFmtId="169" formatCode="[$-409]d\-mmm\-yy;@"/>
    <numFmt numFmtId="170" formatCode="_(* #,##0_);_(* \(#,##0\);_(* &quot;-&quot;??_);_(@_)"/>
    <numFmt numFmtId="171" formatCode="[$PKR]\ 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8"/>
      <name val="Calibri Light"/>
      <family val="2"/>
      <scheme val="major"/>
    </font>
    <font>
      <sz val="10"/>
      <name val="Calibri"/>
      <family val="1"/>
      <scheme val="minor"/>
    </font>
    <font>
      <b/>
      <sz val="10"/>
      <color theme="1"/>
      <name val="Calibri"/>
      <family val="1"/>
      <scheme val="minor"/>
    </font>
    <font>
      <sz val="10"/>
      <color rgb="FF3F3F76"/>
      <name val="Calibri"/>
      <family val="1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sz val="10"/>
      <color rgb="FF3F3F7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i/>
      <sz val="9"/>
      <color indexed="8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6" tint="0.79998168889431442"/>
        <bgColor indexed="65"/>
      </patternFill>
    </fill>
    <fill>
      <patternFill patternType="solid">
        <f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/>
      <bottom/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16"/>
      </top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64"/>
      </bottom>
      <diagonal/>
    </border>
    <border>
      <left style="hair">
        <color indexed="16"/>
      </left>
      <right style="hair">
        <color indexed="16"/>
      </right>
      <top/>
      <bottom/>
      <diagonal/>
    </border>
    <border>
      <left style="hair">
        <color indexed="16"/>
      </left>
      <right/>
      <top/>
      <bottom/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3" fillId="4" borderId="0" xfId="0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4" fillId="4" borderId="0" xfId="0" applyFont="1" applyFill="1" applyAlignment="1">
      <alignment horizontal="left"/>
    </xf>
    <xf numFmtId="168" fontId="0" fillId="0" borderId="0" xfId="0" applyNumberFormat="1"/>
    <xf numFmtId="168" fontId="6" fillId="2" borderId="4" xfId="1" applyNumberFormat="1" applyFont="1" applyBorder="1" applyAlignment="1" applyProtection="1">
      <alignment horizontal="right"/>
    </xf>
    <xf numFmtId="168" fontId="6" fillId="2" borderId="1" xfId="1" applyNumberFormat="1" applyFont="1" applyAlignment="1" applyProtection="1">
      <alignment horizontal="right"/>
    </xf>
    <xf numFmtId="166" fontId="6" fillId="2" borderId="1" xfId="1" applyNumberFormat="1" applyFont="1" applyAlignment="1" applyProtection="1">
      <alignment horizontal="right"/>
    </xf>
    <xf numFmtId="166" fontId="6" fillId="2" borderId="4" xfId="1" applyNumberFormat="1" applyFont="1" applyBorder="1" applyAlignment="1" applyProtection="1">
      <alignment horizontal="right"/>
    </xf>
    <xf numFmtId="166" fontId="6" fillId="2" borderId="0" xfId="1" applyNumberFormat="1" applyFont="1" applyBorder="1" applyAlignment="1" applyProtection="1">
      <alignment horizontal="right"/>
    </xf>
    <xf numFmtId="166" fontId="6" fillId="2" borderId="5" xfId="1" applyNumberFormat="1" applyFont="1" applyBorder="1" applyAlignment="1" applyProtection="1">
      <alignment horizontal="right"/>
    </xf>
    <xf numFmtId="165" fontId="6" fillId="0" borderId="6" xfId="1" applyNumberFormat="1" applyFont="1" applyFill="1" applyBorder="1" applyAlignment="1" applyProtection="1">
      <alignment horizontal="right"/>
    </xf>
    <xf numFmtId="0" fontId="4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center"/>
    </xf>
    <xf numFmtId="167" fontId="9" fillId="0" borderId="6" xfId="3" applyNumberFormat="1" applyFont="1" applyBorder="1"/>
    <xf numFmtId="165" fontId="10" fillId="0" borderId="6" xfId="1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right"/>
    </xf>
    <xf numFmtId="170" fontId="0" fillId="0" borderId="0" xfId="3" applyNumberFormat="1" applyFont="1" applyProtection="1"/>
    <xf numFmtId="0" fontId="5" fillId="3" borderId="8" xfId="2" applyFont="1" applyBorder="1" applyAlignment="1" applyProtection="1"/>
    <xf numFmtId="0" fontId="4" fillId="4" borderId="9" xfId="0" applyFont="1" applyFill="1" applyBorder="1" applyAlignment="1">
      <alignment horizontal="left"/>
    </xf>
    <xf numFmtId="0" fontId="0" fillId="0" borderId="2" xfId="0" applyBorder="1"/>
    <xf numFmtId="0" fontId="5" fillId="3" borderId="12" xfId="2" applyFont="1" applyBorder="1" applyAlignment="1" applyProtection="1">
      <alignment horizontal="center" vertical="center" wrapText="1"/>
    </xf>
    <xf numFmtId="0" fontId="0" fillId="5" borderId="11" xfId="0" applyFill="1" applyBorder="1" applyAlignment="1">
      <alignment horizontal="center"/>
    </xf>
    <xf numFmtId="169" fontId="0" fillId="5" borderId="11" xfId="0" applyNumberFormat="1" applyFill="1" applyBorder="1"/>
    <xf numFmtId="167" fontId="0" fillId="5" borderId="11" xfId="0" applyNumberFormat="1" applyFill="1" applyBorder="1"/>
    <xf numFmtId="2" fontId="0" fillId="5" borderId="11" xfId="0" applyNumberFormat="1" applyFill="1" applyBorder="1"/>
    <xf numFmtId="0" fontId="0" fillId="6" borderId="11" xfId="0" applyFill="1" applyBorder="1" applyAlignment="1">
      <alignment horizontal="center"/>
    </xf>
    <xf numFmtId="169" fontId="0" fillId="6" borderId="11" xfId="0" applyNumberFormat="1" applyFill="1" applyBorder="1"/>
    <xf numFmtId="167" fontId="0" fillId="6" borderId="11" xfId="0" applyNumberFormat="1" applyFill="1" applyBorder="1"/>
    <xf numFmtId="2" fontId="0" fillId="6" borderId="11" xfId="0" applyNumberFormat="1" applyFill="1" applyBorder="1"/>
    <xf numFmtId="0" fontId="0" fillId="7" borderId="11" xfId="0" applyFill="1" applyBorder="1" applyAlignment="1">
      <alignment horizontal="center"/>
    </xf>
    <xf numFmtId="169" fontId="0" fillId="7" borderId="11" xfId="0" applyNumberFormat="1" applyFill="1" applyBorder="1"/>
    <xf numFmtId="167" fontId="0" fillId="7" borderId="11" xfId="0" applyNumberFormat="1" applyFill="1" applyBorder="1"/>
    <xf numFmtId="2" fontId="0" fillId="7" borderId="11" xfId="0" applyNumberFormat="1" applyFill="1" applyBorder="1"/>
    <xf numFmtId="166" fontId="6" fillId="8" borderId="6" xfId="1" applyNumberFormat="1" applyFont="1" applyFill="1" applyBorder="1" applyAlignment="1" applyProtection="1">
      <alignment horizontal="center" vertical="center"/>
      <protection locked="0"/>
    </xf>
    <xf numFmtId="169" fontId="6" fillId="8" borderId="6" xfId="1" applyNumberFormat="1" applyFont="1" applyFill="1" applyBorder="1" applyAlignment="1" applyProtection="1">
      <alignment horizontal="center" vertical="center"/>
      <protection locked="0"/>
    </xf>
    <xf numFmtId="10" fontId="6" fillId="8" borderId="7" xfId="1" applyNumberFormat="1" applyFont="1" applyFill="1" applyBorder="1" applyAlignment="1" applyProtection="1">
      <alignment horizontal="center" vertical="center"/>
      <protection locked="0"/>
    </xf>
    <xf numFmtId="0" fontId="5" fillId="8" borderId="6" xfId="2" applyFont="1" applyFill="1" applyBorder="1" applyAlignment="1" applyProtection="1">
      <alignment horizontal="center"/>
      <protection locked="0"/>
    </xf>
    <xf numFmtId="0" fontId="5" fillId="0" borderId="6" xfId="2" applyFont="1" applyFill="1" applyBorder="1" applyAlignment="1" applyProtection="1">
      <alignment horizontal="left"/>
    </xf>
    <xf numFmtId="171" fontId="6" fillId="8" borderId="6" xfId="1" applyNumberFormat="1" applyFont="1" applyFill="1" applyBorder="1" applyAlignment="1" applyProtection="1">
      <alignment horizontal="right"/>
      <protection locked="0"/>
    </xf>
    <xf numFmtId="0" fontId="4" fillId="4" borderId="3" xfId="0" applyFont="1" applyFill="1" applyBorder="1" applyAlignment="1">
      <alignment horizontal="right"/>
    </xf>
    <xf numFmtId="0" fontId="0" fillId="0" borderId="0" xfId="0" applyAlignment="1">
      <alignment horizontal="center"/>
    </xf>
    <xf numFmtId="167" fontId="9" fillId="0" borderId="6" xfId="3" applyNumberFormat="1" applyFont="1" applyBorder="1" applyAlignment="1">
      <alignment vertical="center"/>
    </xf>
    <xf numFmtId="165" fontId="10" fillId="0" borderId="6" xfId="1" applyNumberFormat="1" applyFont="1" applyFill="1" applyBorder="1" applyAlignment="1" applyProtection="1">
      <alignment horizontal="center" vertical="center"/>
    </xf>
    <xf numFmtId="168" fontId="8" fillId="0" borderId="6" xfId="0" applyNumberFormat="1" applyFont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165" fontId="6" fillId="2" borderId="6" xfId="1" applyNumberFormat="1" applyFont="1" applyBorder="1" applyAlignment="1" applyProtection="1">
      <alignment horizontal="right"/>
    </xf>
    <xf numFmtId="10" fontId="10" fillId="8" borderId="8" xfId="1" applyNumberFormat="1" applyFont="1" applyFill="1" applyBorder="1" applyAlignment="1" applyProtection="1">
      <alignment horizontal="center" vertical="center" wrapText="1"/>
      <protection locked="0"/>
    </xf>
    <xf numFmtId="169" fontId="10" fillId="8" borderId="16" xfId="1" applyNumberFormat="1" applyFont="1" applyFill="1" applyBorder="1" applyAlignment="1" applyProtection="1">
      <alignment horizontal="center" vertical="center" wrapText="1"/>
      <protection locked="0"/>
    </xf>
    <xf numFmtId="168" fontId="8" fillId="0" borderId="16" xfId="0" applyNumberFormat="1" applyFont="1" applyBorder="1" applyAlignment="1">
      <alignment vertical="center"/>
    </xf>
    <xf numFmtId="0" fontId="0" fillId="0" borderId="17" xfId="0" applyBorder="1"/>
    <xf numFmtId="0" fontId="11" fillId="8" borderId="6" xfId="0" applyFont="1" applyFill="1" applyBorder="1" applyAlignment="1">
      <alignment vertical="center" wrapText="1"/>
    </xf>
    <xf numFmtId="15" fontId="11" fillId="8" borderId="6" xfId="0" applyNumberFormat="1" applyFont="1" applyFill="1" applyBorder="1" applyAlignment="1">
      <alignment vertical="center"/>
    </xf>
    <xf numFmtId="0" fontId="4" fillId="4" borderId="0" xfId="0" quotePrefix="1" applyFont="1" applyFill="1" applyAlignment="1">
      <alignment horizontal="left"/>
    </xf>
    <xf numFmtId="0" fontId="0" fillId="0" borderId="0" xfId="0" quotePrefix="1"/>
    <xf numFmtId="168" fontId="8" fillId="0" borderId="2" xfId="0" applyNumberFormat="1" applyFont="1" applyBorder="1" applyAlignment="1">
      <alignment vertical="center"/>
    </xf>
    <xf numFmtId="168" fontId="8" fillId="0" borderId="3" xfId="0" applyNumberFormat="1" applyFont="1" applyBorder="1" applyAlignment="1" applyProtection="1">
      <alignment vertical="center"/>
      <protection locked="0"/>
    </xf>
    <xf numFmtId="10" fontId="8" fillId="0" borderId="10" xfId="4" applyNumberFormat="1" applyFont="1" applyBorder="1" applyAlignment="1" applyProtection="1">
      <alignment vertical="center"/>
      <protection locked="0"/>
    </xf>
    <xf numFmtId="168" fontId="8" fillId="0" borderId="2" xfId="0" applyNumberFormat="1" applyFont="1" applyBorder="1" applyAlignment="1">
      <alignment horizontal="left" vertical="center"/>
    </xf>
    <xf numFmtId="168" fontId="8" fillId="0" borderId="3" xfId="0" applyNumberFormat="1" applyFont="1" applyBorder="1" applyAlignment="1">
      <alignment horizontal="left" vertical="center"/>
    </xf>
    <xf numFmtId="0" fontId="7" fillId="4" borderId="10" xfId="0" applyFont="1" applyFill="1" applyBorder="1" applyAlignment="1">
      <alignment horizontal="right"/>
    </xf>
    <xf numFmtId="0" fontId="7" fillId="4" borderId="3" xfId="0" applyFont="1" applyFill="1" applyBorder="1" applyAlignment="1">
      <alignment horizontal="right"/>
    </xf>
    <xf numFmtId="168" fontId="12" fillId="9" borderId="14" xfId="0" applyNumberFormat="1" applyFont="1" applyFill="1" applyBorder="1" applyAlignment="1">
      <alignment horizontal="center"/>
    </xf>
    <xf numFmtId="168" fontId="12" fillId="9" borderId="13" xfId="0" applyNumberFormat="1" applyFont="1" applyFill="1" applyBorder="1" applyAlignment="1">
      <alignment horizontal="center"/>
    </xf>
    <xf numFmtId="168" fontId="12" fillId="9" borderId="15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11" fillId="8" borderId="2" xfId="0" applyFont="1" applyFill="1" applyBorder="1" applyAlignment="1" applyProtection="1">
      <alignment horizontal="center" vertical="center"/>
      <protection locked="0"/>
    </xf>
    <xf numFmtId="0" fontId="11" fillId="8" borderId="3" xfId="0" applyFont="1" applyFill="1" applyBorder="1" applyAlignment="1" applyProtection="1">
      <alignment horizontal="center" vertical="center"/>
      <protection locked="0"/>
    </xf>
    <xf numFmtId="0" fontId="11" fillId="8" borderId="2" xfId="0" applyFont="1" applyFill="1" applyBorder="1" applyAlignment="1" applyProtection="1">
      <alignment horizontal="left" vertical="center"/>
      <protection locked="0"/>
    </xf>
    <xf numFmtId="0" fontId="11" fillId="8" borderId="3" xfId="0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>
      <alignment horizontal="right"/>
    </xf>
    <xf numFmtId="0" fontId="5" fillId="3" borderId="2" xfId="2" applyFont="1" applyBorder="1" applyAlignment="1" applyProtection="1">
      <alignment horizontal="left"/>
    </xf>
    <xf numFmtId="0" fontId="5" fillId="3" borderId="3" xfId="2" applyFont="1" applyBorder="1" applyAlignment="1" applyProtection="1">
      <alignment horizontal="left"/>
    </xf>
    <xf numFmtId="0" fontId="4" fillId="4" borderId="2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 vertical="center"/>
    </xf>
    <xf numFmtId="0" fontId="4" fillId="4" borderId="10" xfId="0" applyFont="1" applyFill="1" applyBorder="1" applyAlignment="1">
      <alignment horizontal="right" vertical="center"/>
    </xf>
    <xf numFmtId="0" fontId="4" fillId="4" borderId="3" xfId="0" applyFont="1" applyFill="1" applyBorder="1" applyAlignment="1">
      <alignment horizontal="right" vertical="center"/>
    </xf>
    <xf numFmtId="168" fontId="8" fillId="0" borderId="10" xfId="0" applyNumberFormat="1" applyFont="1" applyBorder="1" applyAlignment="1">
      <alignment horizontal="left" vertical="center"/>
    </xf>
    <xf numFmtId="0" fontId="11" fillId="8" borderId="10" xfId="0" applyFont="1" applyFill="1" applyBorder="1" applyAlignment="1" applyProtection="1">
      <alignment horizontal="left" vertical="center"/>
      <protection locked="0"/>
    </xf>
  </cellXfs>
  <cellStyles count="5">
    <cellStyle name="20% - Accent3" xfId="2" builtinId="38"/>
    <cellStyle name="Comma" xfId="3" builtinId="3"/>
    <cellStyle name="Input" xfId="1" builtinId="20"/>
    <cellStyle name="Normal" xfId="0" builtinId="0"/>
    <cellStyle name="Percent" xfId="4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anamortization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Amortization Schedule"/>
    </sheetNames>
    <sheetDataSet>
      <sheetData sheetId="0">
        <row r="5">
          <cell r="D5">
            <v>11</v>
          </cell>
        </row>
        <row r="6">
          <cell r="D6">
            <v>0.01</v>
          </cell>
        </row>
        <row r="7">
          <cell r="D7">
            <v>1</v>
          </cell>
        </row>
        <row r="9">
          <cell r="D9">
            <v>44197</v>
          </cell>
        </row>
        <row r="18">
          <cell r="I18">
            <v>0</v>
          </cell>
        </row>
        <row r="19">
          <cell r="I19">
            <v>0</v>
          </cell>
        </row>
        <row r="20">
          <cell r="I20">
            <v>0</v>
          </cell>
        </row>
        <row r="21">
          <cell r="I21">
            <v>0</v>
          </cell>
        </row>
        <row r="22">
          <cell r="I22">
            <v>0</v>
          </cell>
        </row>
        <row r="23">
          <cell r="I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4">
          <cell r="I34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8">
          <cell r="I48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4">
          <cell r="I64">
            <v>0</v>
          </cell>
        </row>
        <row r="65">
          <cell r="I65">
            <v>0</v>
          </cell>
        </row>
        <row r="66">
          <cell r="I66">
            <v>0</v>
          </cell>
        </row>
        <row r="67">
          <cell r="I67">
            <v>0</v>
          </cell>
        </row>
        <row r="68">
          <cell r="I68">
            <v>0</v>
          </cell>
        </row>
        <row r="69">
          <cell r="I69">
            <v>0</v>
          </cell>
        </row>
        <row r="70">
          <cell r="I70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1">
          <cell r="I81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6">
          <cell r="I86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3">
          <cell r="I93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2">
          <cell r="I122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7">
          <cell r="I127">
            <v>0</v>
          </cell>
        </row>
        <row r="128">
          <cell r="I128">
            <v>0</v>
          </cell>
        </row>
        <row r="129">
          <cell r="I129">
            <v>0</v>
          </cell>
        </row>
        <row r="130">
          <cell r="I130">
            <v>0</v>
          </cell>
        </row>
        <row r="131">
          <cell r="I131">
            <v>0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0</v>
          </cell>
        </row>
        <row r="139">
          <cell r="I139">
            <v>0</v>
          </cell>
        </row>
        <row r="140">
          <cell r="I140">
            <v>0</v>
          </cell>
        </row>
        <row r="141">
          <cell r="I141">
            <v>0</v>
          </cell>
        </row>
        <row r="142">
          <cell r="I142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0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0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I231">
            <v>0</v>
          </cell>
        </row>
        <row r="232">
          <cell r="I232">
            <v>0</v>
          </cell>
        </row>
        <row r="233">
          <cell r="I233">
            <v>0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1">
          <cell r="I271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19">
          <cell r="I319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4">
          <cell r="I374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4">
          <cell r="I424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6">
          <cell r="I446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0">
          <cell r="I450">
            <v>0</v>
          </cell>
        </row>
        <row r="451">
          <cell r="I451">
            <v>0</v>
          </cell>
        </row>
        <row r="452">
          <cell r="I452">
            <v>0</v>
          </cell>
        </row>
        <row r="453">
          <cell r="I453">
            <v>0</v>
          </cell>
        </row>
        <row r="454">
          <cell r="I454">
            <v>0</v>
          </cell>
        </row>
        <row r="455">
          <cell r="I455">
            <v>0</v>
          </cell>
        </row>
        <row r="456">
          <cell r="I456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  <row r="468">
          <cell r="I468">
            <v>0</v>
          </cell>
        </row>
        <row r="469">
          <cell r="I469">
            <v>0</v>
          </cell>
        </row>
        <row r="470">
          <cell r="I470">
            <v>0</v>
          </cell>
        </row>
        <row r="471">
          <cell r="I471">
            <v>0</v>
          </cell>
        </row>
        <row r="472">
          <cell r="I472">
            <v>0</v>
          </cell>
        </row>
        <row r="473">
          <cell r="I473">
            <v>0</v>
          </cell>
        </row>
        <row r="474">
          <cell r="I474">
            <v>0</v>
          </cell>
        </row>
        <row r="475">
          <cell r="I475">
            <v>0</v>
          </cell>
        </row>
        <row r="476">
          <cell r="I476">
            <v>0</v>
          </cell>
        </row>
        <row r="477">
          <cell r="I477">
            <v>0</v>
          </cell>
        </row>
        <row r="478">
          <cell r="I478">
            <v>0</v>
          </cell>
        </row>
        <row r="479">
          <cell r="I479">
            <v>0</v>
          </cell>
        </row>
        <row r="480">
          <cell r="I480">
            <v>0</v>
          </cell>
        </row>
        <row r="481">
          <cell r="I481">
            <v>0</v>
          </cell>
        </row>
        <row r="482">
          <cell r="I482">
            <v>0</v>
          </cell>
        </row>
        <row r="483">
          <cell r="I483">
            <v>0</v>
          </cell>
        </row>
        <row r="484">
          <cell r="I484">
            <v>0</v>
          </cell>
        </row>
        <row r="485">
          <cell r="I485">
            <v>0</v>
          </cell>
        </row>
        <row r="486">
          <cell r="I486">
            <v>0</v>
          </cell>
        </row>
        <row r="487">
          <cell r="I487">
            <v>0</v>
          </cell>
        </row>
        <row r="488">
          <cell r="I488">
            <v>0</v>
          </cell>
        </row>
        <row r="489">
          <cell r="I489">
            <v>0</v>
          </cell>
        </row>
        <row r="490">
          <cell r="I490">
            <v>0</v>
          </cell>
        </row>
        <row r="491">
          <cell r="I491">
            <v>0</v>
          </cell>
        </row>
        <row r="492">
          <cell r="I492">
            <v>0</v>
          </cell>
        </row>
        <row r="493">
          <cell r="I493">
            <v>0</v>
          </cell>
        </row>
        <row r="494">
          <cell r="I494">
            <v>0</v>
          </cell>
        </row>
        <row r="495">
          <cell r="I495">
            <v>0</v>
          </cell>
        </row>
        <row r="496">
          <cell r="I496">
            <v>0</v>
          </cell>
        </row>
        <row r="497">
          <cell r="I49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54"/>
  <sheetViews>
    <sheetView showGridLines="0" tabSelected="1" workbookViewId="0">
      <pane xSplit="1" ySplit="12" topLeftCell="B13" activePane="bottomRight" state="frozen"/>
      <selection pane="topRight" activeCell="B1" sqref="B1"/>
      <selection pane="bottomLeft" activeCell="A12" sqref="A12"/>
      <selection pane="bottomRight" activeCell="F6" sqref="F6"/>
    </sheetView>
  </sheetViews>
  <sheetFormatPr defaultColWidth="11" defaultRowHeight="15" x14ac:dyDescent="0.25"/>
  <cols>
    <col min="1" max="1" width="8.5703125" customWidth="1"/>
    <col min="2" max="2" width="13.42578125" customWidth="1"/>
    <col min="3" max="3" width="18.28515625" style="5" bestFit="1" customWidth="1"/>
    <col min="4" max="4" width="15.85546875" style="5" hidden="1" customWidth="1"/>
    <col min="5" max="5" width="16.85546875" style="5" customWidth="1"/>
    <col min="6" max="6" width="15.5703125" style="5" bestFit="1" customWidth="1"/>
    <col min="7" max="7" width="15" style="5" customWidth="1"/>
    <col min="8" max="8" width="17.42578125" style="5" customWidth="1"/>
    <col min="9" max="9" width="19.140625" style="5" customWidth="1"/>
    <col min="10" max="13" width="11" hidden="1" customWidth="1"/>
    <col min="14" max="14" width="16.5703125" hidden="1" customWidth="1"/>
    <col min="15" max="15" width="14.85546875" hidden="1" customWidth="1"/>
    <col min="16" max="38" width="11" hidden="1" customWidth="1"/>
    <col min="39" max="39" width="13.5703125" hidden="1" customWidth="1"/>
    <col min="41" max="41" width="11" customWidth="1"/>
  </cols>
  <sheetData>
    <row r="1" spans="1:23" ht="23.25" x14ac:dyDescent="0.35">
      <c r="A1" s="1" t="s">
        <v>43</v>
      </c>
      <c r="B1" s="2"/>
      <c r="C1" s="2"/>
      <c r="D1" s="2"/>
      <c r="E1" s="3"/>
      <c r="F1" s="3"/>
      <c r="G1" s="4"/>
      <c r="H1" s="4"/>
      <c r="I1" s="4"/>
    </row>
    <row r="2" spans="1:23" hidden="1" x14ac:dyDescent="0.25">
      <c r="A2" s="4"/>
      <c r="B2" s="73" t="s">
        <v>28</v>
      </c>
      <c r="C2" s="74"/>
      <c r="D2" s="19"/>
      <c r="E2" s="38" t="s">
        <v>25</v>
      </c>
      <c r="F2" s="39" t="s">
        <v>19</v>
      </c>
      <c r="G2" s="56"/>
      <c r="H2" s="58"/>
      <c r="I2" s="57"/>
    </row>
    <row r="3" spans="1:23" ht="15" customHeight="1" x14ac:dyDescent="0.25">
      <c r="A3" s="4"/>
      <c r="B3" s="75" t="s">
        <v>29</v>
      </c>
      <c r="C3" s="76"/>
      <c r="D3" s="76"/>
      <c r="E3" s="77"/>
      <c r="F3" s="40">
        <v>10000000</v>
      </c>
      <c r="G3" s="59" t="s">
        <v>20</v>
      </c>
      <c r="H3" s="81"/>
      <c r="I3" s="60"/>
      <c r="J3" s="51"/>
      <c r="N3" s="7">
        <f>C73</f>
        <v>8345486.3177893469</v>
      </c>
      <c r="O3" s="6">
        <f>C133</f>
        <v>6222151.8250214951</v>
      </c>
    </row>
    <row r="4" spans="1:23" ht="15" customHeight="1" x14ac:dyDescent="0.25">
      <c r="A4" s="4"/>
      <c r="B4" s="75" t="s">
        <v>30</v>
      </c>
      <c r="C4" s="76"/>
      <c r="D4" s="76"/>
      <c r="E4" s="77"/>
      <c r="F4" s="35">
        <v>20</v>
      </c>
      <c r="G4" s="70"/>
      <c r="H4" s="82"/>
      <c r="I4" s="71"/>
      <c r="J4" s="51"/>
      <c r="N4" s="8">
        <f>IF(F4&gt;0,F4-5,1)</f>
        <v>15</v>
      </c>
      <c r="O4" s="9">
        <f>IF(F4&gt;10,F4-10,1)</f>
        <v>10</v>
      </c>
      <c r="R4" s="42">
        <f ca="1">YEAR(TODAY())-YEAR(I8)</f>
        <v>40</v>
      </c>
      <c r="W4" t="s">
        <v>41</v>
      </c>
    </row>
    <row r="5" spans="1:23" ht="15" customHeight="1" x14ac:dyDescent="0.25">
      <c r="A5" s="4"/>
      <c r="B5" s="75" t="s">
        <v>31</v>
      </c>
      <c r="C5" s="76"/>
      <c r="D5" s="76"/>
      <c r="E5" s="77"/>
      <c r="F5" s="36">
        <v>46122</v>
      </c>
      <c r="G5" s="59" t="s">
        <v>21</v>
      </c>
      <c r="H5" s="60"/>
      <c r="I5" s="45" t="s">
        <v>33</v>
      </c>
      <c r="J5" s="45"/>
      <c r="M5" s="11">
        <v>12</v>
      </c>
      <c r="N5" s="8">
        <v>12</v>
      </c>
      <c r="O5" s="9">
        <v>12</v>
      </c>
      <c r="R5" s="42">
        <f ca="1">R4+F4</f>
        <v>60</v>
      </c>
      <c r="W5" t="s">
        <v>42</v>
      </c>
    </row>
    <row r="6" spans="1:23" ht="30.75" customHeight="1" x14ac:dyDescent="0.25">
      <c r="A6" s="4"/>
      <c r="B6" s="78" t="s">
        <v>10</v>
      </c>
      <c r="C6" s="79"/>
      <c r="D6" s="79"/>
      <c r="E6" s="80"/>
      <c r="F6" s="37">
        <v>0.12039999999999999</v>
      </c>
      <c r="G6" s="70"/>
      <c r="H6" s="71"/>
      <c r="I6" s="48" t="s">
        <v>34</v>
      </c>
      <c r="J6" s="52"/>
      <c r="M6" s="11"/>
      <c r="N6" s="8"/>
      <c r="O6" s="10"/>
      <c r="R6" t="s">
        <v>36</v>
      </c>
    </row>
    <row r="7" spans="1:23" ht="15" customHeight="1" x14ac:dyDescent="0.25">
      <c r="A7" s="4"/>
      <c r="B7" s="72" t="s">
        <v>17</v>
      </c>
      <c r="C7" s="61"/>
      <c r="D7" s="61"/>
      <c r="E7" s="62"/>
      <c r="F7" s="14" t="s">
        <v>13</v>
      </c>
      <c r="G7" s="59" t="s">
        <v>22</v>
      </c>
      <c r="H7" s="60"/>
      <c r="I7" s="45" t="s">
        <v>35</v>
      </c>
      <c r="J7" s="45"/>
      <c r="M7" s="11"/>
      <c r="N7" s="8"/>
      <c r="O7" s="10"/>
      <c r="R7" t="str">
        <f ca="1">CONCATENATE("Please reduce Financing Period by ",  R12," Years")</f>
        <v>Please reduce Financing Period by FALSE Years</v>
      </c>
    </row>
    <row r="8" spans="1:23" ht="15.75" x14ac:dyDescent="0.25">
      <c r="A8" s="4"/>
      <c r="B8" s="21"/>
      <c r="C8" s="61" t="s">
        <v>14</v>
      </c>
      <c r="D8" s="62"/>
      <c r="E8" s="15">
        <f>D13</f>
        <v>65995.573921665738</v>
      </c>
      <c r="F8" s="16">
        <f>IF(E2=M14,M9,IF(E2=M15,N9,IF(E2=M16,O9,P9)))</f>
        <v>0.05</v>
      </c>
      <c r="G8" s="70" t="s">
        <v>24</v>
      </c>
      <c r="H8" s="71"/>
      <c r="I8" s="49">
        <v>31641</v>
      </c>
      <c r="J8" s="53"/>
      <c r="M8" s="17" t="s">
        <v>40</v>
      </c>
      <c r="N8" s="17" t="s">
        <v>25</v>
      </c>
      <c r="O8" s="17" t="s">
        <v>26</v>
      </c>
      <c r="P8" s="17" t="s">
        <v>27</v>
      </c>
      <c r="R8" t="s">
        <v>38</v>
      </c>
    </row>
    <row r="9" spans="1:23" x14ac:dyDescent="0.25">
      <c r="A9" s="4"/>
      <c r="B9" s="13"/>
      <c r="C9" s="61" t="s">
        <v>15</v>
      </c>
      <c r="D9" s="62"/>
      <c r="E9" s="15">
        <f>IFERROR(D73,0)</f>
        <v>65995.573921665753</v>
      </c>
      <c r="F9" s="16">
        <f>IF(E2=M14,M10,IF(E2=M15,N10,IF(E2=M16,O10,P10)))</f>
        <v>0.05</v>
      </c>
      <c r="G9" s="59" t="s">
        <v>23</v>
      </c>
      <c r="H9" s="60"/>
      <c r="I9" s="50" t="s">
        <v>37</v>
      </c>
      <c r="J9" s="51"/>
      <c r="L9" s="41" t="s">
        <v>7</v>
      </c>
      <c r="M9" s="47"/>
      <c r="N9" s="47">
        <v>0.05</v>
      </c>
      <c r="O9" s="47">
        <v>0.05</v>
      </c>
      <c r="P9" s="47"/>
      <c r="R9" t="str">
        <f ca="1">IF(I10=R8,"Ture","False")</f>
        <v>False</v>
      </c>
    </row>
    <row r="10" spans="1:23" ht="30.75" customHeight="1" x14ac:dyDescent="0.25">
      <c r="A10" s="4"/>
      <c r="B10" s="13"/>
      <c r="C10" s="66" t="s">
        <v>16</v>
      </c>
      <c r="D10" s="67"/>
      <c r="E10" s="43">
        <f>IFERROR(D133,0)</f>
        <v>100537.5292154585</v>
      </c>
      <c r="F10" s="44">
        <f>N13</f>
        <v>0.15039999999999998</v>
      </c>
      <c r="G10" s="68"/>
      <c r="H10" s="69"/>
      <c r="I10" s="46" t="str">
        <f ca="1">IF(AND(I6="Salaried",R5&lt;=60),R6,IF(AND(I6="Salaried",R5&gt;60),"Policy criteria not match",IF(AND(I6="Self employed / Business person",R5&lt;=65),R6,IF(AND(I6="Self employed / Business person",R5&gt;65),"Policy criteria not match"))))</f>
        <v>As per policy</v>
      </c>
      <c r="J10" s="51"/>
      <c r="L10" s="41" t="s">
        <v>8</v>
      </c>
      <c r="M10" s="47"/>
      <c r="N10" s="47">
        <v>0.05</v>
      </c>
      <c r="O10" s="47">
        <v>0.05</v>
      </c>
      <c r="P10" s="47"/>
      <c r="R10" t="s">
        <v>34</v>
      </c>
    </row>
    <row r="11" spans="1:23" ht="15.75" x14ac:dyDescent="0.25">
      <c r="A11" s="4"/>
      <c r="B11" s="20"/>
      <c r="G11" s="63" t="str">
        <f ca="1">IF(I10=R8,R7,"")</f>
        <v/>
      </c>
      <c r="H11" s="64"/>
      <c r="I11" s="65"/>
      <c r="L11" s="41" t="s">
        <v>9</v>
      </c>
      <c r="M11" s="47"/>
      <c r="N11" s="47">
        <v>0.03</v>
      </c>
      <c r="O11" s="47">
        <v>0.03</v>
      </c>
      <c r="P11" s="47"/>
      <c r="R11" t="s">
        <v>39</v>
      </c>
    </row>
    <row r="12" spans="1:23" ht="25.5" x14ac:dyDescent="0.25">
      <c r="A12" s="22" t="s">
        <v>32</v>
      </c>
      <c r="B12" s="22" t="s">
        <v>0</v>
      </c>
      <c r="C12" s="22" t="s">
        <v>1</v>
      </c>
      <c r="D12" s="22" t="s">
        <v>2</v>
      </c>
      <c r="E12" s="22" t="s">
        <v>12</v>
      </c>
      <c r="F12" s="22" t="s">
        <v>3</v>
      </c>
      <c r="G12" s="22" t="s">
        <v>4</v>
      </c>
      <c r="H12" s="22" t="s">
        <v>5</v>
      </c>
      <c r="I12" s="22" t="s">
        <v>6</v>
      </c>
      <c r="M12" s="41" t="s">
        <v>10</v>
      </c>
      <c r="N12" s="47">
        <f>F6</f>
        <v>0.12039999999999999</v>
      </c>
      <c r="R12" t="b">
        <f ca="1">IF(R9="Ture",IF(I6=R10,R5-60,IF(I6=R11,R5-65)))</f>
        <v>0</v>
      </c>
    </row>
    <row r="13" spans="1:23" x14ac:dyDescent="0.25">
      <c r="A13" s="23">
        <v>1</v>
      </c>
      <c r="B13" s="24">
        <f>DATE(YEAR(F5),MONTH(F5)+12/Num_Pmt_Per_Year,DAY(F5))</f>
        <v>46152</v>
      </c>
      <c r="C13" s="25">
        <f>F3</f>
        <v>10000000</v>
      </c>
      <c r="D13" s="26">
        <f t="shared" ref="D13:D44" si="0">-PMT(($F$8/Num_Pmt_Per_Year),($F$4*Num_Pmt_Per_Year),$F$3)</f>
        <v>65995.573921665738</v>
      </c>
      <c r="E13" s="25">
        <f>D13</f>
        <v>65995.573921665738</v>
      </c>
      <c r="F13" s="25">
        <f>E13-G13</f>
        <v>24328.907254999074</v>
      </c>
      <c r="G13" s="25">
        <f>C13*$F$8/Num_Pmt_Per_Year</f>
        <v>41666.666666666664</v>
      </c>
      <c r="H13" s="25">
        <f t="shared" ref="H13:H44" si="1">C13-F13</f>
        <v>9975671.0927450005</v>
      </c>
      <c r="I13" s="25">
        <f>G13</f>
        <v>41666.666666666664</v>
      </c>
      <c r="M13" s="41" t="s">
        <v>11</v>
      </c>
      <c r="N13" s="12">
        <f>IF(E2=M14,N12+M11,IF(E2=M15,N11+N12,IF(E2=M16,O11+N12,P11+N12)))</f>
        <v>0.15039999999999998</v>
      </c>
    </row>
    <row r="14" spans="1:23" x14ac:dyDescent="0.25">
      <c r="A14" s="23">
        <f>A13+1</f>
        <v>2</v>
      </c>
      <c r="B14" s="24">
        <f t="shared" ref="B14:B77" si="2">DATE(YEAR(B13),MONTH(B13)+12/Num_Pmt_Per_Year,DAY(B13))</f>
        <v>46183</v>
      </c>
      <c r="C14" s="25">
        <f>H13</f>
        <v>9975671.0927450005</v>
      </c>
      <c r="D14" s="26">
        <f t="shared" si="0"/>
        <v>65995.573921665738</v>
      </c>
      <c r="E14" s="25">
        <f>D14</f>
        <v>65995.573921665738</v>
      </c>
      <c r="F14" s="25">
        <f>E14-G14</f>
        <v>24430.277701894905</v>
      </c>
      <c r="G14" s="25">
        <f t="shared" ref="G14:G44" si="3">C14*$F$8/Num_Pmt_Per_Year</f>
        <v>41565.296219770833</v>
      </c>
      <c r="H14" s="25">
        <f t="shared" si="1"/>
        <v>9951240.8150431048</v>
      </c>
      <c r="I14" s="25">
        <f>G14+I13</f>
        <v>83231.962886437497</v>
      </c>
      <c r="M14" s="17"/>
      <c r="N14" s="55" t="b">
        <f>OR(AND(E2=M14,F3&lt;=2000000),AND(E2=M15,F3&lt;=2700000),AND(E2=M16,F3&lt;=6000000),AND(E2=M17,F3&lt;=10000000))</f>
        <v>0</v>
      </c>
    </row>
    <row r="15" spans="1:23" x14ac:dyDescent="0.25">
      <c r="A15" s="23">
        <f t="shared" ref="A15:A78" si="4">A14+1</f>
        <v>3</v>
      </c>
      <c r="B15" s="24">
        <f t="shared" si="2"/>
        <v>46213</v>
      </c>
      <c r="C15" s="25">
        <f t="shared" ref="C15:C24" si="5">H14</f>
        <v>9951240.8150431048</v>
      </c>
      <c r="D15" s="26">
        <f t="shared" si="0"/>
        <v>65995.573921665738</v>
      </c>
      <c r="E15" s="25">
        <f t="shared" ref="E15:E24" si="6">D15</f>
        <v>65995.573921665738</v>
      </c>
      <c r="F15" s="25">
        <f t="shared" ref="F15:F78" si="7">E15-G15</f>
        <v>24532.070525652802</v>
      </c>
      <c r="G15" s="25">
        <f t="shared" si="3"/>
        <v>41463.503396012937</v>
      </c>
      <c r="H15" s="25">
        <f t="shared" si="1"/>
        <v>9926708.7445174512</v>
      </c>
      <c r="I15" s="25">
        <f t="shared" ref="I15:I72" si="8">G15+I14</f>
        <v>124695.46628245043</v>
      </c>
      <c r="M15" s="17" t="s">
        <v>25</v>
      </c>
    </row>
    <row r="16" spans="1:23" x14ac:dyDescent="0.25">
      <c r="A16" s="23">
        <f t="shared" si="4"/>
        <v>4</v>
      </c>
      <c r="B16" s="24">
        <f t="shared" si="2"/>
        <v>46244</v>
      </c>
      <c r="C16" s="25">
        <f t="shared" si="5"/>
        <v>9926708.7445174512</v>
      </c>
      <c r="D16" s="26">
        <f t="shared" si="0"/>
        <v>65995.573921665738</v>
      </c>
      <c r="E16" s="25">
        <f t="shared" si="6"/>
        <v>65995.573921665738</v>
      </c>
      <c r="F16" s="25">
        <f t="shared" si="7"/>
        <v>24634.287486176356</v>
      </c>
      <c r="G16" s="25">
        <f t="shared" si="3"/>
        <v>41361.286435489383</v>
      </c>
      <c r="H16" s="25">
        <f t="shared" si="1"/>
        <v>9902074.4570312742</v>
      </c>
      <c r="I16" s="25">
        <f t="shared" si="8"/>
        <v>166056.75271793982</v>
      </c>
      <c r="M16" s="17" t="s">
        <v>26</v>
      </c>
    </row>
    <row r="17" spans="1:15" x14ac:dyDescent="0.25">
      <c r="A17" s="23">
        <f t="shared" si="4"/>
        <v>5</v>
      </c>
      <c r="B17" s="24">
        <f t="shared" si="2"/>
        <v>46275</v>
      </c>
      <c r="C17" s="25">
        <f t="shared" si="5"/>
        <v>9902074.4570312742</v>
      </c>
      <c r="D17" s="26">
        <f t="shared" si="0"/>
        <v>65995.573921665738</v>
      </c>
      <c r="E17" s="25">
        <f t="shared" si="6"/>
        <v>65995.573921665738</v>
      </c>
      <c r="F17" s="25">
        <f t="shared" si="7"/>
        <v>24736.930350702096</v>
      </c>
      <c r="G17" s="25">
        <f t="shared" si="3"/>
        <v>41258.643570963643</v>
      </c>
      <c r="H17" s="25">
        <f t="shared" si="1"/>
        <v>9877337.526680572</v>
      </c>
      <c r="I17" s="25">
        <f t="shared" si="8"/>
        <v>207315.39628890346</v>
      </c>
      <c r="M17" s="17"/>
    </row>
    <row r="18" spans="1:15" x14ac:dyDescent="0.25">
      <c r="A18" s="23">
        <f t="shared" si="4"/>
        <v>6</v>
      </c>
      <c r="B18" s="24">
        <f t="shared" si="2"/>
        <v>46305</v>
      </c>
      <c r="C18" s="25">
        <f t="shared" si="5"/>
        <v>9877337.526680572</v>
      </c>
      <c r="D18" s="26">
        <f t="shared" si="0"/>
        <v>65995.573921665738</v>
      </c>
      <c r="E18" s="25">
        <f t="shared" si="6"/>
        <v>65995.573921665738</v>
      </c>
      <c r="F18" s="25">
        <f t="shared" si="7"/>
        <v>24840.000893830023</v>
      </c>
      <c r="G18" s="25">
        <f t="shared" si="3"/>
        <v>41155.573027835715</v>
      </c>
      <c r="H18" s="25">
        <f t="shared" si="1"/>
        <v>9852497.5257867426</v>
      </c>
      <c r="I18" s="25">
        <f t="shared" si="8"/>
        <v>248470.96931673918</v>
      </c>
      <c r="K18" s="54" t="s">
        <v>18</v>
      </c>
    </row>
    <row r="19" spans="1:15" x14ac:dyDescent="0.25">
      <c r="A19" s="23">
        <f t="shared" si="4"/>
        <v>7</v>
      </c>
      <c r="B19" s="24">
        <f t="shared" si="2"/>
        <v>46336</v>
      </c>
      <c r="C19" s="25">
        <f t="shared" si="5"/>
        <v>9852497.5257867426</v>
      </c>
      <c r="D19" s="26">
        <f t="shared" si="0"/>
        <v>65995.573921665738</v>
      </c>
      <c r="E19" s="25">
        <f t="shared" si="6"/>
        <v>65995.573921665738</v>
      </c>
      <c r="F19" s="25">
        <f t="shared" si="7"/>
        <v>24943.50089755431</v>
      </c>
      <c r="G19" s="25">
        <f t="shared" si="3"/>
        <v>41052.073024111429</v>
      </c>
      <c r="H19" s="25">
        <f t="shared" si="1"/>
        <v>9827554.0248891879</v>
      </c>
      <c r="I19" s="25">
        <f t="shared" si="8"/>
        <v>289523.04234085063</v>
      </c>
      <c r="L19" s="18">
        <v>500000</v>
      </c>
      <c r="M19" s="18">
        <v>500000</v>
      </c>
      <c r="N19" s="18">
        <v>500000</v>
      </c>
      <c r="O19" s="18">
        <v>500000</v>
      </c>
    </row>
    <row r="20" spans="1:15" x14ac:dyDescent="0.25">
      <c r="A20" s="23">
        <f t="shared" si="4"/>
        <v>8</v>
      </c>
      <c r="B20" s="24">
        <f t="shared" si="2"/>
        <v>46366</v>
      </c>
      <c r="C20" s="25">
        <f t="shared" si="5"/>
        <v>9827554.0248891879</v>
      </c>
      <c r="D20" s="26">
        <f t="shared" si="0"/>
        <v>65995.573921665738</v>
      </c>
      <c r="E20" s="25">
        <f t="shared" si="6"/>
        <v>65995.573921665738</v>
      </c>
      <c r="F20" s="25">
        <f t="shared" si="7"/>
        <v>25047.432151294117</v>
      </c>
      <c r="G20" s="25">
        <f t="shared" si="3"/>
        <v>40948.141770371622</v>
      </c>
      <c r="H20" s="25">
        <f t="shared" si="1"/>
        <v>9802506.5927378945</v>
      </c>
      <c r="I20" s="25">
        <f t="shared" si="8"/>
        <v>330471.18411122228</v>
      </c>
      <c r="L20" s="18">
        <v>600000</v>
      </c>
      <c r="M20" s="18">
        <v>600000</v>
      </c>
      <c r="N20" s="18">
        <v>600000</v>
      </c>
      <c r="O20" s="18">
        <v>600000</v>
      </c>
    </row>
    <row r="21" spans="1:15" x14ac:dyDescent="0.25">
      <c r="A21" s="23">
        <f t="shared" si="4"/>
        <v>9</v>
      </c>
      <c r="B21" s="24">
        <f t="shared" si="2"/>
        <v>46397</v>
      </c>
      <c r="C21" s="25">
        <f t="shared" si="5"/>
        <v>9802506.5927378945</v>
      </c>
      <c r="D21" s="26">
        <f t="shared" si="0"/>
        <v>65995.573921665738</v>
      </c>
      <c r="E21" s="25">
        <f t="shared" si="6"/>
        <v>65995.573921665738</v>
      </c>
      <c r="F21" s="25">
        <f t="shared" si="7"/>
        <v>25151.796451924507</v>
      </c>
      <c r="G21" s="25">
        <f t="shared" si="3"/>
        <v>40843.777469741231</v>
      </c>
      <c r="H21" s="25">
        <f t="shared" si="1"/>
        <v>9777354.7962859701</v>
      </c>
      <c r="I21" s="25">
        <f t="shared" si="8"/>
        <v>371314.96158096351</v>
      </c>
      <c r="L21" s="18">
        <v>700000</v>
      </c>
      <c r="M21" s="18">
        <v>700000</v>
      </c>
      <c r="N21" s="18">
        <v>700000</v>
      </c>
      <c r="O21" s="18">
        <v>700000</v>
      </c>
    </row>
    <row r="22" spans="1:15" x14ac:dyDescent="0.25">
      <c r="A22" s="23">
        <f t="shared" si="4"/>
        <v>10</v>
      </c>
      <c r="B22" s="24">
        <f t="shared" si="2"/>
        <v>46428</v>
      </c>
      <c r="C22" s="25">
        <f t="shared" si="5"/>
        <v>9777354.7962859701</v>
      </c>
      <c r="D22" s="26">
        <f t="shared" si="0"/>
        <v>65995.573921665738</v>
      </c>
      <c r="E22" s="25">
        <f t="shared" si="6"/>
        <v>65995.573921665738</v>
      </c>
      <c r="F22" s="25">
        <f t="shared" si="7"/>
        <v>25256.595603807531</v>
      </c>
      <c r="G22" s="25">
        <f t="shared" si="3"/>
        <v>40738.978317858207</v>
      </c>
      <c r="H22" s="25">
        <f t="shared" si="1"/>
        <v>9752098.2006821632</v>
      </c>
      <c r="I22" s="25">
        <f t="shared" si="8"/>
        <v>412053.9398988217</v>
      </c>
      <c r="L22" s="18">
        <v>800000</v>
      </c>
      <c r="M22" s="18">
        <v>800000</v>
      </c>
      <c r="N22" s="18">
        <v>800000</v>
      </c>
      <c r="O22" s="18">
        <v>800000</v>
      </c>
    </row>
    <row r="23" spans="1:15" x14ac:dyDescent="0.25">
      <c r="A23" s="23">
        <f t="shared" si="4"/>
        <v>11</v>
      </c>
      <c r="B23" s="24">
        <f t="shared" si="2"/>
        <v>46456</v>
      </c>
      <c r="C23" s="25">
        <f t="shared" si="5"/>
        <v>9752098.2006821632</v>
      </c>
      <c r="D23" s="26">
        <f t="shared" si="0"/>
        <v>65995.573921665738</v>
      </c>
      <c r="E23" s="25">
        <f t="shared" si="6"/>
        <v>65995.573921665738</v>
      </c>
      <c r="F23" s="25">
        <f t="shared" si="7"/>
        <v>25361.831418823385</v>
      </c>
      <c r="G23" s="25">
        <f t="shared" si="3"/>
        <v>40633.742502842353</v>
      </c>
      <c r="H23" s="25">
        <f t="shared" si="1"/>
        <v>9726736.3692633398</v>
      </c>
      <c r="I23" s="25">
        <f t="shared" si="8"/>
        <v>452687.68240166403</v>
      </c>
      <c r="L23" s="18">
        <v>900000</v>
      </c>
      <c r="M23" s="18">
        <v>900000</v>
      </c>
      <c r="N23" s="18">
        <v>900000</v>
      </c>
      <c r="O23" s="18">
        <v>900000</v>
      </c>
    </row>
    <row r="24" spans="1:15" x14ac:dyDescent="0.25">
      <c r="A24" s="23">
        <f t="shared" si="4"/>
        <v>12</v>
      </c>
      <c r="B24" s="24">
        <f t="shared" si="2"/>
        <v>46487</v>
      </c>
      <c r="C24" s="25">
        <f t="shared" si="5"/>
        <v>9726736.3692633398</v>
      </c>
      <c r="D24" s="26">
        <f t="shared" si="0"/>
        <v>65995.573921665738</v>
      </c>
      <c r="E24" s="25">
        <f t="shared" si="6"/>
        <v>65995.573921665738</v>
      </c>
      <c r="F24" s="25">
        <f t="shared" si="7"/>
        <v>25467.505716401822</v>
      </c>
      <c r="G24" s="25">
        <f t="shared" si="3"/>
        <v>40528.068205263917</v>
      </c>
      <c r="H24" s="25">
        <f t="shared" si="1"/>
        <v>9701268.8635469377</v>
      </c>
      <c r="I24" s="25">
        <f t="shared" si="8"/>
        <v>493215.75060692796</v>
      </c>
      <c r="L24" s="18">
        <v>1000000</v>
      </c>
      <c r="M24" s="18">
        <v>1000000</v>
      </c>
      <c r="N24" s="18">
        <v>1000000</v>
      </c>
      <c r="O24" s="18">
        <v>1000000</v>
      </c>
    </row>
    <row r="25" spans="1:15" x14ac:dyDescent="0.25">
      <c r="A25" s="23">
        <f t="shared" si="4"/>
        <v>13</v>
      </c>
      <c r="B25" s="24">
        <f t="shared" si="2"/>
        <v>46517</v>
      </c>
      <c r="C25" s="25">
        <f t="shared" ref="C25:C88" si="9">IF(H24&lt;=0,0,H24)</f>
        <v>9701268.8635469377</v>
      </c>
      <c r="D25" s="26">
        <f t="shared" si="0"/>
        <v>65995.573921665738</v>
      </c>
      <c r="E25" s="25">
        <f t="shared" ref="E25:E88" si="10">IF(ROUND(C25,1)&lt;=0,0,D25)</f>
        <v>65995.573921665738</v>
      </c>
      <c r="F25" s="25">
        <f t="shared" si="7"/>
        <v>25573.620323553499</v>
      </c>
      <c r="G25" s="25">
        <f t="shared" si="3"/>
        <v>40421.953598112239</v>
      </c>
      <c r="H25" s="25">
        <f t="shared" si="1"/>
        <v>9675695.243223384</v>
      </c>
      <c r="I25" s="25">
        <f t="shared" si="8"/>
        <v>533637.70420504024</v>
      </c>
      <c r="L25" s="18">
        <v>1100000</v>
      </c>
      <c r="M25" s="18">
        <v>1100000</v>
      </c>
      <c r="N25" s="18">
        <v>1100000</v>
      </c>
      <c r="O25" s="18">
        <v>1100000</v>
      </c>
    </row>
    <row r="26" spans="1:15" x14ac:dyDescent="0.25">
      <c r="A26" s="23">
        <f t="shared" si="4"/>
        <v>14</v>
      </c>
      <c r="B26" s="24">
        <f t="shared" si="2"/>
        <v>46548</v>
      </c>
      <c r="C26" s="25">
        <f t="shared" si="9"/>
        <v>9675695.243223384</v>
      </c>
      <c r="D26" s="26">
        <f t="shared" si="0"/>
        <v>65995.573921665738</v>
      </c>
      <c r="E26" s="25">
        <f t="shared" si="10"/>
        <v>65995.573921665738</v>
      </c>
      <c r="F26" s="25">
        <f t="shared" si="7"/>
        <v>25680.177074901636</v>
      </c>
      <c r="G26" s="25">
        <f t="shared" si="3"/>
        <v>40315.396846764103</v>
      </c>
      <c r="H26" s="25">
        <f t="shared" si="1"/>
        <v>9650015.0661484823</v>
      </c>
      <c r="I26" s="25">
        <f t="shared" si="8"/>
        <v>573953.10105180438</v>
      </c>
      <c r="L26" s="18">
        <v>1200000</v>
      </c>
      <c r="M26" s="18">
        <v>1200000</v>
      </c>
      <c r="N26" s="18">
        <v>1200000</v>
      </c>
      <c r="O26" s="18">
        <v>1200000</v>
      </c>
    </row>
    <row r="27" spans="1:15" x14ac:dyDescent="0.25">
      <c r="A27" s="23">
        <f t="shared" si="4"/>
        <v>15</v>
      </c>
      <c r="B27" s="24">
        <f t="shared" si="2"/>
        <v>46578</v>
      </c>
      <c r="C27" s="25">
        <f t="shared" si="9"/>
        <v>9650015.0661484823</v>
      </c>
      <c r="D27" s="26">
        <f t="shared" si="0"/>
        <v>65995.573921665738</v>
      </c>
      <c r="E27" s="25">
        <f t="shared" si="10"/>
        <v>65995.573921665738</v>
      </c>
      <c r="F27" s="25">
        <f t="shared" si="7"/>
        <v>25787.17781271373</v>
      </c>
      <c r="G27" s="25">
        <f t="shared" si="3"/>
        <v>40208.396108952009</v>
      </c>
      <c r="H27" s="25">
        <f t="shared" si="1"/>
        <v>9624227.8883357681</v>
      </c>
      <c r="I27" s="25">
        <f t="shared" si="8"/>
        <v>614161.49716075638</v>
      </c>
      <c r="L27" s="18">
        <v>1300000</v>
      </c>
      <c r="M27" s="18">
        <v>1300000</v>
      </c>
      <c r="N27" s="18">
        <v>1300000</v>
      </c>
      <c r="O27" s="18">
        <v>1300000</v>
      </c>
    </row>
    <row r="28" spans="1:15" x14ac:dyDescent="0.25">
      <c r="A28" s="23">
        <f t="shared" si="4"/>
        <v>16</v>
      </c>
      <c r="B28" s="24">
        <f t="shared" si="2"/>
        <v>46609</v>
      </c>
      <c r="C28" s="25">
        <f t="shared" si="9"/>
        <v>9624227.8883357681</v>
      </c>
      <c r="D28" s="26">
        <f t="shared" si="0"/>
        <v>65995.573921665738</v>
      </c>
      <c r="E28" s="25">
        <f t="shared" si="10"/>
        <v>65995.573921665738</v>
      </c>
      <c r="F28" s="25">
        <f t="shared" si="7"/>
        <v>25894.62438693337</v>
      </c>
      <c r="G28" s="25">
        <f t="shared" si="3"/>
        <v>40100.949534732368</v>
      </c>
      <c r="H28" s="25">
        <f t="shared" si="1"/>
        <v>9598333.2639488354</v>
      </c>
      <c r="I28" s="25">
        <f t="shared" si="8"/>
        <v>654262.44669548876</v>
      </c>
      <c r="L28" s="18">
        <v>1400000</v>
      </c>
      <c r="M28" s="18">
        <v>1400000</v>
      </c>
      <c r="N28" s="18">
        <v>1400000</v>
      </c>
      <c r="O28" s="18">
        <v>1400000</v>
      </c>
    </row>
    <row r="29" spans="1:15" x14ac:dyDescent="0.25">
      <c r="A29" s="23">
        <f t="shared" si="4"/>
        <v>17</v>
      </c>
      <c r="B29" s="24">
        <f t="shared" si="2"/>
        <v>46640</v>
      </c>
      <c r="C29" s="25">
        <f t="shared" si="9"/>
        <v>9598333.2639488354</v>
      </c>
      <c r="D29" s="26">
        <f t="shared" si="0"/>
        <v>65995.573921665738</v>
      </c>
      <c r="E29" s="25">
        <f t="shared" si="10"/>
        <v>65995.573921665738</v>
      </c>
      <c r="F29" s="25">
        <f t="shared" si="7"/>
        <v>26002.518655212254</v>
      </c>
      <c r="G29" s="25">
        <f t="shared" si="3"/>
        <v>39993.055266453484</v>
      </c>
      <c r="H29" s="25">
        <f t="shared" si="1"/>
        <v>9572330.7452936228</v>
      </c>
      <c r="I29" s="25">
        <f t="shared" si="8"/>
        <v>694255.5019619423</v>
      </c>
      <c r="L29" s="18">
        <v>1500000</v>
      </c>
      <c r="M29" s="18">
        <v>1500000</v>
      </c>
      <c r="N29" s="18">
        <v>1500000</v>
      </c>
      <c r="O29" s="18">
        <v>1500000</v>
      </c>
    </row>
    <row r="30" spans="1:15" x14ac:dyDescent="0.25">
      <c r="A30" s="23">
        <f t="shared" si="4"/>
        <v>18</v>
      </c>
      <c r="B30" s="24">
        <f t="shared" si="2"/>
        <v>46670</v>
      </c>
      <c r="C30" s="25">
        <f t="shared" si="9"/>
        <v>9572330.7452936228</v>
      </c>
      <c r="D30" s="26">
        <f t="shared" si="0"/>
        <v>65995.573921665738</v>
      </c>
      <c r="E30" s="25">
        <f t="shared" si="10"/>
        <v>65995.573921665738</v>
      </c>
      <c r="F30" s="25">
        <f t="shared" si="7"/>
        <v>26110.862482942306</v>
      </c>
      <c r="G30" s="25">
        <f t="shared" si="3"/>
        <v>39884.711438723432</v>
      </c>
      <c r="H30" s="25">
        <f t="shared" si="1"/>
        <v>9546219.8828106802</v>
      </c>
      <c r="I30" s="25">
        <f t="shared" si="8"/>
        <v>734140.21340066567</v>
      </c>
      <c r="L30" s="18">
        <v>1600000</v>
      </c>
      <c r="M30" s="18">
        <v>1600000</v>
      </c>
      <c r="N30" s="18">
        <v>1600000</v>
      </c>
      <c r="O30" s="18">
        <v>1600000</v>
      </c>
    </row>
    <row r="31" spans="1:15" x14ac:dyDescent="0.25">
      <c r="A31" s="23">
        <f t="shared" si="4"/>
        <v>19</v>
      </c>
      <c r="B31" s="24">
        <f t="shared" si="2"/>
        <v>46701</v>
      </c>
      <c r="C31" s="25">
        <f t="shared" si="9"/>
        <v>9546219.8828106802</v>
      </c>
      <c r="D31" s="26">
        <f t="shared" si="0"/>
        <v>65995.573921665738</v>
      </c>
      <c r="E31" s="25">
        <f t="shared" si="10"/>
        <v>65995.573921665738</v>
      </c>
      <c r="F31" s="25">
        <f t="shared" si="7"/>
        <v>26219.657743287906</v>
      </c>
      <c r="G31" s="25">
        <f t="shared" si="3"/>
        <v>39775.916178377833</v>
      </c>
      <c r="H31" s="25">
        <f t="shared" si="1"/>
        <v>9520000.225067392</v>
      </c>
      <c r="I31" s="25">
        <f t="shared" si="8"/>
        <v>773916.12957904348</v>
      </c>
      <c r="L31" s="18">
        <v>1700000</v>
      </c>
      <c r="M31" s="18">
        <v>1700000</v>
      </c>
      <c r="N31" s="18">
        <v>1700000</v>
      </c>
      <c r="O31" s="18">
        <v>1700000</v>
      </c>
    </row>
    <row r="32" spans="1:15" x14ac:dyDescent="0.25">
      <c r="A32" s="23">
        <f t="shared" si="4"/>
        <v>20</v>
      </c>
      <c r="B32" s="24">
        <f t="shared" si="2"/>
        <v>46731</v>
      </c>
      <c r="C32" s="25">
        <f t="shared" si="9"/>
        <v>9520000.225067392</v>
      </c>
      <c r="D32" s="26">
        <f t="shared" si="0"/>
        <v>65995.573921665738</v>
      </c>
      <c r="E32" s="25">
        <f t="shared" si="10"/>
        <v>65995.573921665738</v>
      </c>
      <c r="F32" s="25">
        <f t="shared" si="7"/>
        <v>26328.906317218272</v>
      </c>
      <c r="G32" s="25">
        <f t="shared" si="3"/>
        <v>39666.667604447466</v>
      </c>
      <c r="H32" s="25">
        <f t="shared" si="1"/>
        <v>9493671.3187501729</v>
      </c>
      <c r="I32" s="25">
        <f t="shared" si="8"/>
        <v>813582.79718349094</v>
      </c>
      <c r="L32" s="18">
        <v>1800000</v>
      </c>
      <c r="M32" s="18">
        <v>1800000</v>
      </c>
      <c r="N32" s="18">
        <v>1800000</v>
      </c>
      <c r="O32" s="18">
        <v>1800000</v>
      </c>
    </row>
    <row r="33" spans="1:15" x14ac:dyDescent="0.25">
      <c r="A33" s="23">
        <f t="shared" si="4"/>
        <v>21</v>
      </c>
      <c r="B33" s="24">
        <f t="shared" si="2"/>
        <v>46762</v>
      </c>
      <c r="C33" s="25">
        <f t="shared" si="9"/>
        <v>9493671.3187501729</v>
      </c>
      <c r="D33" s="26">
        <f t="shared" si="0"/>
        <v>65995.573921665738</v>
      </c>
      <c r="E33" s="25">
        <f t="shared" si="10"/>
        <v>65995.573921665738</v>
      </c>
      <c r="F33" s="25">
        <f t="shared" si="7"/>
        <v>26438.610093540017</v>
      </c>
      <c r="G33" s="25">
        <f t="shared" si="3"/>
        <v>39556.963828125721</v>
      </c>
      <c r="H33" s="25">
        <f t="shared" si="1"/>
        <v>9467232.7086566333</v>
      </c>
      <c r="I33" s="25">
        <f t="shared" si="8"/>
        <v>853139.76101161668</v>
      </c>
      <c r="L33" s="18">
        <v>1900000</v>
      </c>
      <c r="M33" s="18">
        <v>1900000</v>
      </c>
      <c r="N33" s="18">
        <v>1900000</v>
      </c>
      <c r="O33" s="18">
        <v>1900000</v>
      </c>
    </row>
    <row r="34" spans="1:15" x14ac:dyDescent="0.25">
      <c r="A34" s="23">
        <f t="shared" si="4"/>
        <v>22</v>
      </c>
      <c r="B34" s="24">
        <f t="shared" si="2"/>
        <v>46793</v>
      </c>
      <c r="C34" s="25">
        <f t="shared" si="9"/>
        <v>9467232.7086566333</v>
      </c>
      <c r="D34" s="26">
        <f t="shared" si="0"/>
        <v>65995.573921665738</v>
      </c>
      <c r="E34" s="25">
        <f t="shared" si="10"/>
        <v>65995.573921665738</v>
      </c>
      <c r="F34" s="25">
        <f t="shared" si="7"/>
        <v>26548.770968929763</v>
      </c>
      <c r="G34" s="25">
        <f t="shared" si="3"/>
        <v>39446.802952735976</v>
      </c>
      <c r="H34" s="25">
        <f t="shared" si="1"/>
        <v>9440683.9376877043</v>
      </c>
      <c r="I34" s="25">
        <f t="shared" si="8"/>
        <v>892586.56396435271</v>
      </c>
      <c r="L34" s="18">
        <v>2000000</v>
      </c>
      <c r="M34" s="18">
        <v>2000000</v>
      </c>
      <c r="N34" s="18">
        <v>2000000</v>
      </c>
      <c r="O34" s="18">
        <v>2000000</v>
      </c>
    </row>
    <row r="35" spans="1:15" x14ac:dyDescent="0.25">
      <c r="A35" s="23">
        <f t="shared" si="4"/>
        <v>23</v>
      </c>
      <c r="B35" s="24">
        <f t="shared" si="2"/>
        <v>46822</v>
      </c>
      <c r="C35" s="25">
        <f t="shared" si="9"/>
        <v>9440683.9376877043</v>
      </c>
      <c r="D35" s="26">
        <f t="shared" si="0"/>
        <v>65995.573921665738</v>
      </c>
      <c r="E35" s="25">
        <f t="shared" si="10"/>
        <v>65995.573921665738</v>
      </c>
      <c r="F35" s="25">
        <f t="shared" si="7"/>
        <v>26659.39084796697</v>
      </c>
      <c r="G35" s="25">
        <f t="shared" si="3"/>
        <v>39336.183073698769</v>
      </c>
      <c r="H35" s="25">
        <f t="shared" si="1"/>
        <v>9414024.5468397383</v>
      </c>
      <c r="I35" s="25">
        <f t="shared" si="8"/>
        <v>931922.74703805149</v>
      </c>
      <c r="M35" s="18">
        <v>2100000</v>
      </c>
      <c r="N35" s="18">
        <v>2100000</v>
      </c>
      <c r="O35" s="18">
        <v>2100000</v>
      </c>
    </row>
    <row r="36" spans="1:15" x14ac:dyDescent="0.25">
      <c r="A36" s="23">
        <f t="shared" si="4"/>
        <v>24</v>
      </c>
      <c r="B36" s="24">
        <f t="shared" si="2"/>
        <v>46853</v>
      </c>
      <c r="C36" s="25">
        <f t="shared" si="9"/>
        <v>9414024.5468397383</v>
      </c>
      <c r="D36" s="26">
        <f t="shared" si="0"/>
        <v>65995.573921665738</v>
      </c>
      <c r="E36" s="25">
        <f t="shared" si="10"/>
        <v>65995.573921665738</v>
      </c>
      <c r="F36" s="25">
        <f t="shared" si="7"/>
        <v>26770.471643166828</v>
      </c>
      <c r="G36" s="25">
        <f t="shared" si="3"/>
        <v>39225.102278498911</v>
      </c>
      <c r="H36" s="25">
        <f t="shared" si="1"/>
        <v>9387254.0751965716</v>
      </c>
      <c r="I36" s="25">
        <f t="shared" si="8"/>
        <v>971147.84931655042</v>
      </c>
      <c r="M36" s="18">
        <v>2200000</v>
      </c>
      <c r="N36" s="18">
        <v>2200000</v>
      </c>
      <c r="O36" s="18">
        <v>2200000</v>
      </c>
    </row>
    <row r="37" spans="1:15" x14ac:dyDescent="0.25">
      <c r="A37" s="23">
        <f t="shared" si="4"/>
        <v>25</v>
      </c>
      <c r="B37" s="24">
        <f t="shared" si="2"/>
        <v>46883</v>
      </c>
      <c r="C37" s="25">
        <f t="shared" si="9"/>
        <v>9387254.0751965716</v>
      </c>
      <c r="D37" s="26">
        <f t="shared" si="0"/>
        <v>65995.573921665738</v>
      </c>
      <c r="E37" s="25">
        <f t="shared" si="10"/>
        <v>65995.573921665738</v>
      </c>
      <c r="F37" s="25">
        <f t="shared" si="7"/>
        <v>26882.015275013357</v>
      </c>
      <c r="G37" s="25">
        <f t="shared" si="3"/>
        <v>39113.558646652382</v>
      </c>
      <c r="H37" s="25">
        <f t="shared" si="1"/>
        <v>9360372.0599215589</v>
      </c>
      <c r="I37" s="25">
        <f t="shared" si="8"/>
        <v>1010261.4079632028</v>
      </c>
      <c r="M37" s="18">
        <v>2300000</v>
      </c>
      <c r="N37" s="18">
        <v>2300000</v>
      </c>
      <c r="O37" s="18">
        <v>2300000</v>
      </c>
    </row>
    <row r="38" spans="1:15" x14ac:dyDescent="0.25">
      <c r="A38" s="23">
        <f t="shared" si="4"/>
        <v>26</v>
      </c>
      <c r="B38" s="24">
        <f t="shared" si="2"/>
        <v>46914</v>
      </c>
      <c r="C38" s="25">
        <f t="shared" si="9"/>
        <v>9360372.0599215589</v>
      </c>
      <c r="D38" s="26">
        <f t="shared" si="0"/>
        <v>65995.573921665738</v>
      </c>
      <c r="E38" s="25">
        <f t="shared" si="10"/>
        <v>65995.573921665738</v>
      </c>
      <c r="F38" s="25">
        <f t="shared" si="7"/>
        <v>26994.023671992574</v>
      </c>
      <c r="G38" s="25">
        <f t="shared" si="3"/>
        <v>39001.550249673164</v>
      </c>
      <c r="H38" s="25">
        <f t="shared" si="1"/>
        <v>9333378.0362495668</v>
      </c>
      <c r="I38" s="25">
        <f t="shared" si="8"/>
        <v>1049262.958212876</v>
      </c>
      <c r="M38" s="18">
        <v>2400000</v>
      </c>
      <c r="N38" s="18">
        <v>2400000</v>
      </c>
      <c r="O38" s="18">
        <v>2400000</v>
      </c>
    </row>
    <row r="39" spans="1:15" x14ac:dyDescent="0.25">
      <c r="A39" s="23">
        <f t="shared" si="4"/>
        <v>27</v>
      </c>
      <c r="B39" s="24">
        <f t="shared" si="2"/>
        <v>46944</v>
      </c>
      <c r="C39" s="25">
        <f t="shared" si="9"/>
        <v>9333378.0362495668</v>
      </c>
      <c r="D39" s="26">
        <f t="shared" si="0"/>
        <v>65995.573921665738</v>
      </c>
      <c r="E39" s="25">
        <f t="shared" si="10"/>
        <v>65995.573921665738</v>
      </c>
      <c r="F39" s="25">
        <f t="shared" si="7"/>
        <v>27106.498770625876</v>
      </c>
      <c r="G39" s="25">
        <f t="shared" si="3"/>
        <v>38889.075151039862</v>
      </c>
      <c r="H39" s="25">
        <f t="shared" si="1"/>
        <v>9306271.5374789406</v>
      </c>
      <c r="I39" s="25">
        <f t="shared" si="8"/>
        <v>1088152.0333639157</v>
      </c>
      <c r="M39" s="18">
        <v>2500000</v>
      </c>
      <c r="N39" s="18">
        <v>2500000</v>
      </c>
      <c r="O39" s="18">
        <v>2500000</v>
      </c>
    </row>
    <row r="40" spans="1:15" x14ac:dyDescent="0.25">
      <c r="A40" s="23">
        <f t="shared" si="4"/>
        <v>28</v>
      </c>
      <c r="B40" s="24">
        <f t="shared" si="2"/>
        <v>46975</v>
      </c>
      <c r="C40" s="25">
        <f t="shared" si="9"/>
        <v>9306271.5374789406</v>
      </c>
      <c r="D40" s="26">
        <f t="shared" si="0"/>
        <v>65995.573921665738</v>
      </c>
      <c r="E40" s="25">
        <f t="shared" si="10"/>
        <v>65995.573921665738</v>
      </c>
      <c r="F40" s="25">
        <f t="shared" si="7"/>
        <v>27219.442515503484</v>
      </c>
      <c r="G40" s="25">
        <f t="shared" si="3"/>
        <v>38776.131406162254</v>
      </c>
      <c r="H40" s="25">
        <f t="shared" si="1"/>
        <v>9279052.0949634369</v>
      </c>
      <c r="I40" s="25">
        <f t="shared" si="8"/>
        <v>1126928.1647700779</v>
      </c>
      <c r="M40" s="18">
        <v>2600000</v>
      </c>
      <c r="N40" s="18">
        <v>2600000</v>
      </c>
      <c r="O40" s="18">
        <v>2600000</v>
      </c>
    </row>
    <row r="41" spans="1:15" x14ac:dyDescent="0.25">
      <c r="A41" s="23">
        <f t="shared" si="4"/>
        <v>29</v>
      </c>
      <c r="B41" s="24">
        <f t="shared" si="2"/>
        <v>47006</v>
      </c>
      <c r="C41" s="25">
        <f t="shared" si="9"/>
        <v>9279052.0949634369</v>
      </c>
      <c r="D41" s="26">
        <f t="shared" si="0"/>
        <v>65995.573921665738</v>
      </c>
      <c r="E41" s="25">
        <f t="shared" si="10"/>
        <v>65995.573921665738</v>
      </c>
      <c r="F41" s="25">
        <f t="shared" si="7"/>
        <v>27332.856859318083</v>
      </c>
      <c r="G41" s="25">
        <f t="shared" si="3"/>
        <v>38662.717062347656</v>
      </c>
      <c r="H41" s="25">
        <f t="shared" si="1"/>
        <v>9251719.238104118</v>
      </c>
      <c r="I41" s="25">
        <f t="shared" si="8"/>
        <v>1165590.8818324255</v>
      </c>
      <c r="M41" s="18">
        <v>2700000</v>
      </c>
      <c r="N41" s="18">
        <v>2700000</v>
      </c>
      <c r="O41" s="18">
        <v>2700000</v>
      </c>
    </row>
    <row r="42" spans="1:15" x14ac:dyDescent="0.25">
      <c r="A42" s="23">
        <f t="shared" si="4"/>
        <v>30</v>
      </c>
      <c r="B42" s="24">
        <f t="shared" si="2"/>
        <v>47036</v>
      </c>
      <c r="C42" s="25">
        <f t="shared" si="9"/>
        <v>9251719.238104118</v>
      </c>
      <c r="D42" s="26">
        <f t="shared" si="0"/>
        <v>65995.573921665738</v>
      </c>
      <c r="E42" s="25">
        <f t="shared" si="10"/>
        <v>65995.573921665738</v>
      </c>
      <c r="F42" s="25">
        <f t="shared" si="7"/>
        <v>27446.743762898579</v>
      </c>
      <c r="G42" s="25">
        <f t="shared" si="3"/>
        <v>38548.830158767159</v>
      </c>
      <c r="H42" s="25">
        <f t="shared" si="1"/>
        <v>9224272.4943412188</v>
      </c>
      <c r="I42" s="25">
        <f t="shared" si="8"/>
        <v>1204139.7119911925</v>
      </c>
      <c r="M42" s="18"/>
      <c r="N42" s="18">
        <v>2800000</v>
      </c>
      <c r="O42" s="18">
        <v>2800000</v>
      </c>
    </row>
    <row r="43" spans="1:15" x14ac:dyDescent="0.25">
      <c r="A43" s="23">
        <f t="shared" si="4"/>
        <v>31</v>
      </c>
      <c r="B43" s="24">
        <f t="shared" si="2"/>
        <v>47067</v>
      </c>
      <c r="C43" s="25">
        <f t="shared" si="9"/>
        <v>9224272.4943412188</v>
      </c>
      <c r="D43" s="26">
        <f t="shared" si="0"/>
        <v>65995.573921665738</v>
      </c>
      <c r="E43" s="25">
        <f t="shared" si="10"/>
        <v>65995.573921665738</v>
      </c>
      <c r="F43" s="25">
        <f t="shared" si="7"/>
        <v>27561.105195243996</v>
      </c>
      <c r="G43" s="25">
        <f t="shared" si="3"/>
        <v>38434.468726421743</v>
      </c>
      <c r="H43" s="25">
        <f t="shared" si="1"/>
        <v>9196711.3891459741</v>
      </c>
      <c r="I43" s="25">
        <f t="shared" si="8"/>
        <v>1242574.1807176142</v>
      </c>
      <c r="M43" s="18"/>
      <c r="N43" s="18">
        <v>2900000</v>
      </c>
      <c r="O43" s="18">
        <v>2900000</v>
      </c>
    </row>
    <row r="44" spans="1:15" x14ac:dyDescent="0.25">
      <c r="A44" s="23">
        <f t="shared" si="4"/>
        <v>32</v>
      </c>
      <c r="B44" s="24">
        <f t="shared" si="2"/>
        <v>47097</v>
      </c>
      <c r="C44" s="25">
        <f t="shared" si="9"/>
        <v>9196711.3891459741</v>
      </c>
      <c r="D44" s="26">
        <f t="shared" si="0"/>
        <v>65995.573921665738</v>
      </c>
      <c r="E44" s="25">
        <f t="shared" si="10"/>
        <v>65995.573921665738</v>
      </c>
      <c r="F44" s="25">
        <f t="shared" si="7"/>
        <v>27675.943133557514</v>
      </c>
      <c r="G44" s="25">
        <f t="shared" si="3"/>
        <v>38319.630788108225</v>
      </c>
      <c r="H44" s="25">
        <f t="shared" si="1"/>
        <v>9169035.4460124169</v>
      </c>
      <c r="I44" s="25">
        <f t="shared" si="8"/>
        <v>1280893.8115057226</v>
      </c>
      <c r="M44" s="18"/>
      <c r="N44" s="18">
        <v>3000000</v>
      </c>
      <c r="O44" s="18">
        <v>3000000</v>
      </c>
    </row>
    <row r="45" spans="1:15" x14ac:dyDescent="0.25">
      <c r="A45" s="23">
        <f t="shared" si="4"/>
        <v>33</v>
      </c>
      <c r="B45" s="24">
        <f t="shared" si="2"/>
        <v>47128</v>
      </c>
      <c r="C45" s="25">
        <f t="shared" si="9"/>
        <v>9169035.4460124169</v>
      </c>
      <c r="D45" s="26">
        <f t="shared" ref="D45:D72" si="11">-PMT(($F$8/Num_Pmt_Per_Year),($F$4*Num_Pmt_Per_Year),$F$3)</f>
        <v>65995.573921665738</v>
      </c>
      <c r="E45" s="25">
        <f t="shared" si="10"/>
        <v>65995.573921665738</v>
      </c>
      <c r="F45" s="25">
        <f t="shared" si="7"/>
        <v>27791.25956328067</v>
      </c>
      <c r="G45" s="25">
        <f t="shared" ref="G45:G72" si="12">C45*$F$8/Num_Pmt_Per_Year</f>
        <v>38204.314358385069</v>
      </c>
      <c r="H45" s="25">
        <f t="shared" ref="H45:H72" si="13">C45-F45</f>
        <v>9141244.1864491366</v>
      </c>
      <c r="I45" s="25">
        <f t="shared" si="8"/>
        <v>1319098.1258641076</v>
      </c>
      <c r="M45" s="18"/>
      <c r="N45" s="18">
        <v>3100000</v>
      </c>
      <c r="O45" s="18">
        <v>3100000</v>
      </c>
    </row>
    <row r="46" spans="1:15" x14ac:dyDescent="0.25">
      <c r="A46" s="23">
        <f t="shared" si="4"/>
        <v>34</v>
      </c>
      <c r="B46" s="24">
        <f t="shared" si="2"/>
        <v>47159</v>
      </c>
      <c r="C46" s="25">
        <f t="shared" si="9"/>
        <v>9141244.1864491366</v>
      </c>
      <c r="D46" s="26">
        <f t="shared" si="11"/>
        <v>65995.573921665738</v>
      </c>
      <c r="E46" s="25">
        <f t="shared" si="10"/>
        <v>65995.573921665738</v>
      </c>
      <c r="F46" s="25">
        <f t="shared" si="7"/>
        <v>27907.05647812767</v>
      </c>
      <c r="G46" s="25">
        <f t="shared" si="12"/>
        <v>38088.517443538069</v>
      </c>
      <c r="H46" s="25">
        <f t="shared" si="13"/>
        <v>9113337.1299710087</v>
      </c>
      <c r="I46" s="25">
        <f t="shared" si="8"/>
        <v>1357186.6433076458</v>
      </c>
      <c r="M46" s="18"/>
      <c r="N46" s="18">
        <v>3200000</v>
      </c>
      <c r="O46" s="18">
        <v>3200000</v>
      </c>
    </row>
    <row r="47" spans="1:15" x14ac:dyDescent="0.25">
      <c r="A47" s="23">
        <f t="shared" si="4"/>
        <v>35</v>
      </c>
      <c r="B47" s="24">
        <f t="shared" si="2"/>
        <v>47187</v>
      </c>
      <c r="C47" s="25">
        <f t="shared" si="9"/>
        <v>9113337.1299710087</v>
      </c>
      <c r="D47" s="26">
        <f t="shared" si="11"/>
        <v>65995.573921665738</v>
      </c>
      <c r="E47" s="25">
        <f t="shared" si="10"/>
        <v>65995.573921665738</v>
      </c>
      <c r="F47" s="25">
        <f t="shared" si="7"/>
        <v>28023.33588011987</v>
      </c>
      <c r="G47" s="25">
        <f t="shared" si="12"/>
        <v>37972.238041545868</v>
      </c>
      <c r="H47" s="25">
        <f t="shared" si="13"/>
        <v>9085313.7940908894</v>
      </c>
      <c r="I47" s="25">
        <f t="shared" si="8"/>
        <v>1395158.8813491918</v>
      </c>
      <c r="M47" s="18"/>
      <c r="N47" s="18">
        <v>3300000</v>
      </c>
      <c r="O47" s="18">
        <v>3300000</v>
      </c>
    </row>
    <row r="48" spans="1:15" x14ac:dyDescent="0.25">
      <c r="A48" s="23">
        <f t="shared" si="4"/>
        <v>36</v>
      </c>
      <c r="B48" s="24">
        <f t="shared" si="2"/>
        <v>47218</v>
      </c>
      <c r="C48" s="25">
        <f t="shared" si="9"/>
        <v>9085313.7940908894</v>
      </c>
      <c r="D48" s="26">
        <f t="shared" si="11"/>
        <v>65995.573921665738</v>
      </c>
      <c r="E48" s="25">
        <f t="shared" si="10"/>
        <v>65995.573921665738</v>
      </c>
      <c r="F48" s="25">
        <f t="shared" si="7"/>
        <v>28140.099779620366</v>
      </c>
      <c r="G48" s="25">
        <f t="shared" si="12"/>
        <v>37855.474142045372</v>
      </c>
      <c r="H48" s="25">
        <f t="shared" si="13"/>
        <v>9057173.6943112686</v>
      </c>
      <c r="I48" s="25">
        <f t="shared" si="8"/>
        <v>1433014.3554912372</v>
      </c>
      <c r="M48" s="18"/>
      <c r="N48" s="18">
        <v>3400000</v>
      </c>
      <c r="O48" s="18">
        <v>3400000</v>
      </c>
    </row>
    <row r="49" spans="1:15" x14ac:dyDescent="0.25">
      <c r="A49" s="23">
        <f t="shared" si="4"/>
        <v>37</v>
      </c>
      <c r="B49" s="24">
        <f t="shared" si="2"/>
        <v>47248</v>
      </c>
      <c r="C49" s="25">
        <f t="shared" si="9"/>
        <v>9057173.6943112686</v>
      </c>
      <c r="D49" s="26">
        <f t="shared" si="11"/>
        <v>65995.573921665738</v>
      </c>
      <c r="E49" s="25">
        <f t="shared" si="10"/>
        <v>65995.573921665738</v>
      </c>
      <c r="F49" s="25">
        <f t="shared" si="7"/>
        <v>28257.350195368788</v>
      </c>
      <c r="G49" s="25">
        <f t="shared" si="12"/>
        <v>37738.22372629695</v>
      </c>
      <c r="H49" s="25">
        <f t="shared" si="13"/>
        <v>9028916.3441158999</v>
      </c>
      <c r="I49" s="25">
        <f t="shared" si="8"/>
        <v>1470752.5792175343</v>
      </c>
      <c r="M49" s="18"/>
      <c r="N49" s="18">
        <v>3500000</v>
      </c>
      <c r="O49" s="18">
        <v>3500000</v>
      </c>
    </row>
    <row r="50" spans="1:15" x14ac:dyDescent="0.25">
      <c r="A50" s="23">
        <f t="shared" si="4"/>
        <v>38</v>
      </c>
      <c r="B50" s="24">
        <f t="shared" si="2"/>
        <v>47279</v>
      </c>
      <c r="C50" s="25">
        <f t="shared" si="9"/>
        <v>9028916.3441158999</v>
      </c>
      <c r="D50" s="26">
        <f t="shared" si="11"/>
        <v>65995.573921665738</v>
      </c>
      <c r="E50" s="25">
        <f t="shared" si="10"/>
        <v>65995.573921665738</v>
      </c>
      <c r="F50" s="25">
        <f t="shared" si="7"/>
        <v>28375.08915451615</v>
      </c>
      <c r="G50" s="25">
        <f t="shared" si="12"/>
        <v>37620.484767149588</v>
      </c>
      <c r="H50" s="25">
        <f t="shared" si="13"/>
        <v>9000541.2549613845</v>
      </c>
      <c r="I50" s="25">
        <f t="shared" si="8"/>
        <v>1508373.0639846839</v>
      </c>
      <c r="M50" s="18"/>
      <c r="N50" s="18">
        <v>3600000</v>
      </c>
      <c r="O50" s="18">
        <v>3600000</v>
      </c>
    </row>
    <row r="51" spans="1:15" x14ac:dyDescent="0.25">
      <c r="A51" s="23">
        <f t="shared" si="4"/>
        <v>39</v>
      </c>
      <c r="B51" s="24">
        <f t="shared" si="2"/>
        <v>47309</v>
      </c>
      <c r="C51" s="25">
        <f t="shared" si="9"/>
        <v>9000541.2549613845</v>
      </c>
      <c r="D51" s="26">
        <f t="shared" si="11"/>
        <v>65995.573921665738</v>
      </c>
      <c r="E51" s="25">
        <f t="shared" si="10"/>
        <v>65995.573921665738</v>
      </c>
      <c r="F51" s="25">
        <f t="shared" si="7"/>
        <v>28493.318692659966</v>
      </c>
      <c r="G51" s="25">
        <f t="shared" si="12"/>
        <v>37502.255229005772</v>
      </c>
      <c r="H51" s="25">
        <f t="shared" si="13"/>
        <v>8972047.9362687245</v>
      </c>
      <c r="I51" s="25">
        <f t="shared" si="8"/>
        <v>1545875.3192136898</v>
      </c>
      <c r="M51" s="18"/>
      <c r="N51" s="18">
        <v>3700000</v>
      </c>
      <c r="O51" s="18">
        <v>3700000</v>
      </c>
    </row>
    <row r="52" spans="1:15" x14ac:dyDescent="0.25">
      <c r="A52" s="23">
        <f t="shared" si="4"/>
        <v>40</v>
      </c>
      <c r="B52" s="24">
        <f t="shared" si="2"/>
        <v>47340</v>
      </c>
      <c r="C52" s="25">
        <f t="shared" si="9"/>
        <v>8972047.9362687245</v>
      </c>
      <c r="D52" s="26">
        <f t="shared" si="11"/>
        <v>65995.573921665738</v>
      </c>
      <c r="E52" s="25">
        <f t="shared" si="10"/>
        <v>65995.573921665738</v>
      </c>
      <c r="F52" s="25">
        <f t="shared" si="7"/>
        <v>28612.040853879385</v>
      </c>
      <c r="G52" s="25">
        <f t="shared" si="12"/>
        <v>37383.533067786353</v>
      </c>
      <c r="H52" s="25">
        <f t="shared" si="13"/>
        <v>8943435.895414846</v>
      </c>
      <c r="I52" s="25">
        <f t="shared" si="8"/>
        <v>1583258.8522814761</v>
      </c>
      <c r="M52" s="18"/>
      <c r="N52" s="18">
        <v>3800000</v>
      </c>
      <c r="O52" s="18">
        <v>3800000</v>
      </c>
    </row>
    <row r="53" spans="1:15" x14ac:dyDescent="0.25">
      <c r="A53" s="23">
        <f t="shared" si="4"/>
        <v>41</v>
      </c>
      <c r="B53" s="24">
        <f t="shared" si="2"/>
        <v>47371</v>
      </c>
      <c r="C53" s="25">
        <f t="shared" si="9"/>
        <v>8943435.895414846</v>
      </c>
      <c r="D53" s="26">
        <f t="shared" si="11"/>
        <v>65995.573921665738</v>
      </c>
      <c r="E53" s="25">
        <f t="shared" si="10"/>
        <v>65995.573921665738</v>
      </c>
      <c r="F53" s="25">
        <f t="shared" si="7"/>
        <v>28731.257690770544</v>
      </c>
      <c r="G53" s="25">
        <f t="shared" si="12"/>
        <v>37264.316230895194</v>
      </c>
      <c r="H53" s="25">
        <f t="shared" si="13"/>
        <v>8914704.6377240755</v>
      </c>
      <c r="I53" s="25">
        <f t="shared" si="8"/>
        <v>1620523.1685123714</v>
      </c>
      <c r="M53" s="18"/>
      <c r="N53" s="18">
        <v>3900000</v>
      </c>
      <c r="O53" s="18">
        <v>3900000</v>
      </c>
    </row>
    <row r="54" spans="1:15" x14ac:dyDescent="0.25">
      <c r="A54" s="23">
        <f t="shared" si="4"/>
        <v>42</v>
      </c>
      <c r="B54" s="24">
        <f t="shared" si="2"/>
        <v>47401</v>
      </c>
      <c r="C54" s="25">
        <f t="shared" si="9"/>
        <v>8914704.6377240755</v>
      </c>
      <c r="D54" s="26">
        <f t="shared" si="11"/>
        <v>65995.573921665738</v>
      </c>
      <c r="E54" s="25">
        <f t="shared" si="10"/>
        <v>65995.573921665738</v>
      </c>
      <c r="F54" s="25">
        <f t="shared" si="7"/>
        <v>28850.97126448209</v>
      </c>
      <c r="G54" s="25">
        <f t="shared" si="12"/>
        <v>37144.602657183648</v>
      </c>
      <c r="H54" s="25">
        <f t="shared" si="13"/>
        <v>8885853.6664595939</v>
      </c>
      <c r="I54" s="25">
        <f t="shared" si="8"/>
        <v>1657667.7711695549</v>
      </c>
      <c r="M54" s="18"/>
      <c r="N54" s="18">
        <v>4000000</v>
      </c>
      <c r="O54" s="18">
        <v>4000000</v>
      </c>
    </row>
    <row r="55" spans="1:15" x14ac:dyDescent="0.25">
      <c r="A55" s="23">
        <f t="shared" si="4"/>
        <v>43</v>
      </c>
      <c r="B55" s="24">
        <f t="shared" si="2"/>
        <v>47432</v>
      </c>
      <c r="C55" s="25">
        <f t="shared" si="9"/>
        <v>8885853.6664595939</v>
      </c>
      <c r="D55" s="26">
        <f t="shared" si="11"/>
        <v>65995.573921665738</v>
      </c>
      <c r="E55" s="25">
        <f t="shared" si="10"/>
        <v>65995.573921665738</v>
      </c>
      <c r="F55" s="25">
        <f t="shared" si="7"/>
        <v>28971.183644750759</v>
      </c>
      <c r="G55" s="25">
        <f t="shared" si="12"/>
        <v>37024.390276914979</v>
      </c>
      <c r="H55" s="25">
        <f t="shared" si="13"/>
        <v>8856882.4828148428</v>
      </c>
      <c r="I55" s="25">
        <f t="shared" si="8"/>
        <v>1694692.1614464698</v>
      </c>
      <c r="M55" s="18"/>
      <c r="N55" s="18">
        <v>4100000</v>
      </c>
      <c r="O55" s="18">
        <v>4100000</v>
      </c>
    </row>
    <row r="56" spans="1:15" x14ac:dyDescent="0.25">
      <c r="A56" s="23">
        <f t="shared" si="4"/>
        <v>44</v>
      </c>
      <c r="B56" s="24">
        <f t="shared" si="2"/>
        <v>47462</v>
      </c>
      <c r="C56" s="25">
        <f t="shared" si="9"/>
        <v>8856882.4828148428</v>
      </c>
      <c r="D56" s="26">
        <f t="shared" si="11"/>
        <v>65995.573921665738</v>
      </c>
      <c r="E56" s="25">
        <f t="shared" si="10"/>
        <v>65995.573921665738</v>
      </c>
      <c r="F56" s="25">
        <f t="shared" si="7"/>
        <v>29091.896909937226</v>
      </c>
      <c r="G56" s="25">
        <f t="shared" si="12"/>
        <v>36903.677011728512</v>
      </c>
      <c r="H56" s="25">
        <f t="shared" si="13"/>
        <v>8827790.5859049056</v>
      </c>
      <c r="I56" s="25">
        <f t="shared" si="8"/>
        <v>1731595.8384581984</v>
      </c>
      <c r="M56" s="18"/>
      <c r="N56" s="18">
        <v>4200000</v>
      </c>
      <c r="O56" s="18">
        <v>4200000</v>
      </c>
    </row>
    <row r="57" spans="1:15" x14ac:dyDescent="0.25">
      <c r="A57" s="23">
        <f t="shared" si="4"/>
        <v>45</v>
      </c>
      <c r="B57" s="24">
        <f t="shared" si="2"/>
        <v>47493</v>
      </c>
      <c r="C57" s="25">
        <f t="shared" si="9"/>
        <v>8827790.5859049056</v>
      </c>
      <c r="D57" s="26">
        <f t="shared" si="11"/>
        <v>65995.573921665738</v>
      </c>
      <c r="E57" s="25">
        <f t="shared" si="10"/>
        <v>65995.573921665738</v>
      </c>
      <c r="F57" s="25">
        <f t="shared" si="7"/>
        <v>29213.113147061966</v>
      </c>
      <c r="G57" s="25">
        <f t="shared" si="12"/>
        <v>36782.460774603773</v>
      </c>
      <c r="H57" s="25">
        <f t="shared" si="13"/>
        <v>8798577.4727578443</v>
      </c>
      <c r="I57" s="25">
        <f t="shared" si="8"/>
        <v>1768378.2992328021</v>
      </c>
      <c r="M57" s="18"/>
      <c r="N57" s="18">
        <v>4300000</v>
      </c>
      <c r="O57" s="18">
        <v>4300000</v>
      </c>
    </row>
    <row r="58" spans="1:15" x14ac:dyDescent="0.25">
      <c r="A58" s="23">
        <f t="shared" si="4"/>
        <v>46</v>
      </c>
      <c r="B58" s="24">
        <f t="shared" si="2"/>
        <v>47524</v>
      </c>
      <c r="C58" s="25">
        <f t="shared" si="9"/>
        <v>8798577.4727578443</v>
      </c>
      <c r="D58" s="26">
        <f t="shared" si="11"/>
        <v>65995.573921665738</v>
      </c>
      <c r="E58" s="25">
        <f t="shared" si="10"/>
        <v>65995.573921665738</v>
      </c>
      <c r="F58" s="25">
        <f t="shared" si="7"/>
        <v>29334.834451841387</v>
      </c>
      <c r="G58" s="25">
        <f t="shared" si="12"/>
        <v>36660.739469824352</v>
      </c>
      <c r="H58" s="25">
        <f t="shared" si="13"/>
        <v>8769242.6383060031</v>
      </c>
      <c r="I58" s="25">
        <f t="shared" si="8"/>
        <v>1805039.0387026265</v>
      </c>
      <c r="M58" s="18"/>
      <c r="N58" s="18">
        <v>4400000</v>
      </c>
      <c r="O58" s="18">
        <v>4400000</v>
      </c>
    </row>
    <row r="59" spans="1:15" x14ac:dyDescent="0.25">
      <c r="A59" s="23">
        <f t="shared" si="4"/>
        <v>47</v>
      </c>
      <c r="B59" s="24">
        <f t="shared" si="2"/>
        <v>47552</v>
      </c>
      <c r="C59" s="25">
        <f t="shared" si="9"/>
        <v>8769242.6383060031</v>
      </c>
      <c r="D59" s="26">
        <f t="shared" si="11"/>
        <v>65995.573921665738</v>
      </c>
      <c r="E59" s="25">
        <f t="shared" si="10"/>
        <v>65995.573921665738</v>
      </c>
      <c r="F59" s="25">
        <f t="shared" si="7"/>
        <v>29457.062928724059</v>
      </c>
      <c r="G59" s="25">
        <f t="shared" si="12"/>
        <v>36538.510992941679</v>
      </c>
      <c r="H59" s="25">
        <f t="shared" si="13"/>
        <v>8739785.5753772799</v>
      </c>
      <c r="I59" s="25">
        <f t="shared" si="8"/>
        <v>1841577.5496955682</v>
      </c>
      <c r="M59" s="18"/>
      <c r="N59" s="18">
        <v>4500000</v>
      </c>
      <c r="O59" s="18">
        <v>4500000</v>
      </c>
    </row>
    <row r="60" spans="1:15" x14ac:dyDescent="0.25">
      <c r="A60" s="23">
        <f t="shared" si="4"/>
        <v>48</v>
      </c>
      <c r="B60" s="24">
        <f t="shared" si="2"/>
        <v>47583</v>
      </c>
      <c r="C60" s="25">
        <f t="shared" si="9"/>
        <v>8739785.5753772799</v>
      </c>
      <c r="D60" s="26">
        <f t="shared" si="11"/>
        <v>65995.573921665738</v>
      </c>
      <c r="E60" s="25">
        <f t="shared" si="10"/>
        <v>65995.573921665738</v>
      </c>
      <c r="F60" s="25">
        <f t="shared" si="7"/>
        <v>29579.80069092707</v>
      </c>
      <c r="G60" s="25">
        <f t="shared" si="12"/>
        <v>36415.773230738669</v>
      </c>
      <c r="H60" s="25">
        <f t="shared" si="13"/>
        <v>8710205.7746863533</v>
      </c>
      <c r="I60" s="25">
        <f t="shared" si="8"/>
        <v>1877993.3229263069</v>
      </c>
      <c r="M60" s="18"/>
      <c r="N60" s="18">
        <v>4600000</v>
      </c>
      <c r="O60" s="18">
        <v>4600000</v>
      </c>
    </row>
    <row r="61" spans="1:15" x14ac:dyDescent="0.25">
      <c r="A61" s="23">
        <f t="shared" si="4"/>
        <v>49</v>
      </c>
      <c r="B61" s="24">
        <f t="shared" si="2"/>
        <v>47613</v>
      </c>
      <c r="C61" s="25">
        <f t="shared" si="9"/>
        <v>8710205.7746863533</v>
      </c>
      <c r="D61" s="26">
        <f t="shared" si="11"/>
        <v>65995.573921665738</v>
      </c>
      <c r="E61" s="25">
        <f t="shared" si="10"/>
        <v>65995.573921665738</v>
      </c>
      <c r="F61" s="25">
        <f t="shared" si="7"/>
        <v>29703.049860472594</v>
      </c>
      <c r="G61" s="25">
        <f t="shared" si="12"/>
        <v>36292.524061193144</v>
      </c>
      <c r="H61" s="25">
        <f t="shared" si="13"/>
        <v>8680502.7248258814</v>
      </c>
      <c r="I61" s="25">
        <f t="shared" si="8"/>
        <v>1914285.8469875001</v>
      </c>
      <c r="M61" s="18"/>
      <c r="N61" s="18">
        <v>4700000</v>
      </c>
      <c r="O61" s="18">
        <v>4700000</v>
      </c>
    </row>
    <row r="62" spans="1:15" x14ac:dyDescent="0.25">
      <c r="A62" s="23">
        <f t="shared" si="4"/>
        <v>50</v>
      </c>
      <c r="B62" s="24">
        <f t="shared" si="2"/>
        <v>47644</v>
      </c>
      <c r="C62" s="25">
        <f t="shared" si="9"/>
        <v>8680502.7248258814</v>
      </c>
      <c r="D62" s="26">
        <f t="shared" si="11"/>
        <v>65995.573921665738</v>
      </c>
      <c r="E62" s="25">
        <f t="shared" si="10"/>
        <v>65995.573921665738</v>
      </c>
      <c r="F62" s="25">
        <f t="shared" si="7"/>
        <v>29826.812568224566</v>
      </c>
      <c r="G62" s="25">
        <f t="shared" si="12"/>
        <v>36168.761353441172</v>
      </c>
      <c r="H62" s="25">
        <f t="shared" si="13"/>
        <v>8650675.9122576565</v>
      </c>
      <c r="I62" s="25">
        <f t="shared" si="8"/>
        <v>1950454.6083409414</v>
      </c>
      <c r="M62" s="18"/>
      <c r="N62" s="18">
        <v>4800000</v>
      </c>
      <c r="O62" s="18">
        <v>4800000</v>
      </c>
    </row>
    <row r="63" spans="1:15" x14ac:dyDescent="0.25">
      <c r="A63" s="23">
        <f t="shared" si="4"/>
        <v>51</v>
      </c>
      <c r="B63" s="24">
        <f t="shared" si="2"/>
        <v>47674</v>
      </c>
      <c r="C63" s="25">
        <f t="shared" si="9"/>
        <v>8650675.9122576565</v>
      </c>
      <c r="D63" s="26">
        <f t="shared" si="11"/>
        <v>65995.573921665738</v>
      </c>
      <c r="E63" s="25">
        <f t="shared" si="10"/>
        <v>65995.573921665738</v>
      </c>
      <c r="F63" s="25">
        <f t="shared" si="7"/>
        <v>29951.090953925501</v>
      </c>
      <c r="G63" s="25">
        <f t="shared" si="12"/>
        <v>36044.482967740238</v>
      </c>
      <c r="H63" s="25">
        <f t="shared" si="13"/>
        <v>8620724.8213037308</v>
      </c>
      <c r="I63" s="25">
        <f t="shared" si="8"/>
        <v>1986499.0913086815</v>
      </c>
      <c r="M63" s="18"/>
      <c r="N63" s="18">
        <v>4900000</v>
      </c>
      <c r="O63" s="18">
        <v>4900000</v>
      </c>
    </row>
    <row r="64" spans="1:15" x14ac:dyDescent="0.25">
      <c r="A64" s="23">
        <f t="shared" si="4"/>
        <v>52</v>
      </c>
      <c r="B64" s="24">
        <f t="shared" si="2"/>
        <v>47705</v>
      </c>
      <c r="C64" s="25">
        <f t="shared" si="9"/>
        <v>8620724.8213037308</v>
      </c>
      <c r="D64" s="26">
        <f t="shared" si="11"/>
        <v>65995.573921665738</v>
      </c>
      <c r="E64" s="25">
        <f t="shared" si="10"/>
        <v>65995.573921665738</v>
      </c>
      <c r="F64" s="25">
        <f t="shared" si="7"/>
        <v>30075.887166233522</v>
      </c>
      <c r="G64" s="25">
        <f t="shared" si="12"/>
        <v>35919.686755432216</v>
      </c>
      <c r="H64" s="25">
        <f t="shared" si="13"/>
        <v>8590648.9341374971</v>
      </c>
      <c r="I64" s="25">
        <f t="shared" si="8"/>
        <v>2022418.7780641138</v>
      </c>
      <c r="M64" s="18"/>
      <c r="N64" s="18">
        <v>5000000</v>
      </c>
      <c r="O64" s="18">
        <v>5000000</v>
      </c>
    </row>
    <row r="65" spans="1:15" x14ac:dyDescent="0.25">
      <c r="A65" s="23">
        <f t="shared" si="4"/>
        <v>53</v>
      </c>
      <c r="B65" s="24">
        <f t="shared" si="2"/>
        <v>47736</v>
      </c>
      <c r="C65" s="25">
        <f t="shared" si="9"/>
        <v>8590648.9341374971</v>
      </c>
      <c r="D65" s="26">
        <f t="shared" si="11"/>
        <v>65995.573921665738</v>
      </c>
      <c r="E65" s="25">
        <f t="shared" si="10"/>
        <v>65995.573921665738</v>
      </c>
      <c r="F65" s="25">
        <f t="shared" si="7"/>
        <v>30201.203362759501</v>
      </c>
      <c r="G65" s="25">
        <f t="shared" si="12"/>
        <v>35794.370558906237</v>
      </c>
      <c r="H65" s="25">
        <f t="shared" si="13"/>
        <v>8560447.7307747379</v>
      </c>
      <c r="I65" s="25">
        <f t="shared" si="8"/>
        <v>2058213.1486230202</v>
      </c>
      <c r="N65" s="18">
        <v>5100000</v>
      </c>
      <c r="O65" s="18">
        <v>5100000</v>
      </c>
    </row>
    <row r="66" spans="1:15" x14ac:dyDescent="0.25">
      <c r="A66" s="23">
        <f t="shared" si="4"/>
        <v>54</v>
      </c>
      <c r="B66" s="24">
        <f t="shared" si="2"/>
        <v>47766</v>
      </c>
      <c r="C66" s="25">
        <f t="shared" si="9"/>
        <v>8560447.7307747379</v>
      </c>
      <c r="D66" s="26">
        <f t="shared" si="11"/>
        <v>65995.573921665738</v>
      </c>
      <c r="E66" s="25">
        <f t="shared" si="10"/>
        <v>65995.573921665738</v>
      </c>
      <c r="F66" s="25">
        <f t="shared" si="7"/>
        <v>30327.041710104328</v>
      </c>
      <c r="G66" s="25">
        <f t="shared" si="12"/>
        <v>35668.532211561411</v>
      </c>
      <c r="H66" s="25">
        <f t="shared" si="13"/>
        <v>8530120.6890646331</v>
      </c>
      <c r="I66" s="25">
        <f t="shared" si="8"/>
        <v>2093881.6808345816</v>
      </c>
      <c r="N66" s="18">
        <v>5200000</v>
      </c>
      <c r="O66" s="18">
        <v>5200000</v>
      </c>
    </row>
    <row r="67" spans="1:15" x14ac:dyDescent="0.25">
      <c r="A67" s="23">
        <f t="shared" si="4"/>
        <v>55</v>
      </c>
      <c r="B67" s="24">
        <f t="shared" si="2"/>
        <v>47797</v>
      </c>
      <c r="C67" s="25">
        <f t="shared" si="9"/>
        <v>8530120.6890646331</v>
      </c>
      <c r="D67" s="26">
        <f t="shared" si="11"/>
        <v>65995.573921665738</v>
      </c>
      <c r="E67" s="25">
        <f t="shared" si="10"/>
        <v>65995.573921665738</v>
      </c>
      <c r="F67" s="25">
        <f t="shared" si="7"/>
        <v>30453.404383896435</v>
      </c>
      <c r="G67" s="25">
        <f t="shared" si="12"/>
        <v>35542.169537769303</v>
      </c>
      <c r="H67" s="25">
        <f t="shared" si="13"/>
        <v>8499667.2846807372</v>
      </c>
      <c r="I67" s="25">
        <f t="shared" si="8"/>
        <v>2129423.8503723508</v>
      </c>
      <c r="N67" s="18">
        <v>5300000</v>
      </c>
      <c r="O67" s="18">
        <v>5300000</v>
      </c>
    </row>
    <row r="68" spans="1:15" x14ac:dyDescent="0.25">
      <c r="A68" s="23">
        <f t="shared" si="4"/>
        <v>56</v>
      </c>
      <c r="B68" s="24">
        <f t="shared" si="2"/>
        <v>47827</v>
      </c>
      <c r="C68" s="25">
        <f t="shared" si="9"/>
        <v>8499667.2846807372</v>
      </c>
      <c r="D68" s="26">
        <f t="shared" si="11"/>
        <v>65995.573921665738</v>
      </c>
      <c r="E68" s="25">
        <f t="shared" si="10"/>
        <v>65995.573921665738</v>
      </c>
      <c r="F68" s="25">
        <f t="shared" si="7"/>
        <v>30580.293568829329</v>
      </c>
      <c r="G68" s="25">
        <f t="shared" si="12"/>
        <v>35415.280352836409</v>
      </c>
      <c r="H68" s="25">
        <f t="shared" si="13"/>
        <v>8469086.9911119081</v>
      </c>
      <c r="I68" s="25">
        <f t="shared" si="8"/>
        <v>2164839.1307251872</v>
      </c>
      <c r="N68" s="18">
        <v>5400000</v>
      </c>
      <c r="O68" s="18">
        <v>5400000</v>
      </c>
    </row>
    <row r="69" spans="1:15" x14ac:dyDescent="0.25">
      <c r="A69" s="23">
        <f t="shared" si="4"/>
        <v>57</v>
      </c>
      <c r="B69" s="24">
        <f t="shared" si="2"/>
        <v>47858</v>
      </c>
      <c r="C69" s="25">
        <f t="shared" si="9"/>
        <v>8469086.9911119081</v>
      </c>
      <c r="D69" s="26">
        <f t="shared" si="11"/>
        <v>65995.573921665738</v>
      </c>
      <c r="E69" s="25">
        <f t="shared" si="10"/>
        <v>65995.573921665738</v>
      </c>
      <c r="F69" s="25">
        <f t="shared" si="7"/>
        <v>30707.71145869945</v>
      </c>
      <c r="G69" s="25">
        <f t="shared" si="12"/>
        <v>35287.862462966288</v>
      </c>
      <c r="H69" s="25">
        <f t="shared" si="13"/>
        <v>8438379.2796532083</v>
      </c>
      <c r="I69" s="25">
        <f t="shared" si="8"/>
        <v>2200126.9931881535</v>
      </c>
      <c r="N69" s="18">
        <v>5500000</v>
      </c>
      <c r="O69" s="18">
        <v>5500000</v>
      </c>
    </row>
    <row r="70" spans="1:15" x14ac:dyDescent="0.25">
      <c r="A70" s="23">
        <f t="shared" si="4"/>
        <v>58</v>
      </c>
      <c r="B70" s="24">
        <f t="shared" si="2"/>
        <v>47889</v>
      </c>
      <c r="C70" s="25">
        <f t="shared" si="9"/>
        <v>8438379.2796532083</v>
      </c>
      <c r="D70" s="26">
        <f t="shared" si="11"/>
        <v>65995.573921665738</v>
      </c>
      <c r="E70" s="25">
        <f t="shared" si="10"/>
        <v>65995.573921665738</v>
      </c>
      <c r="F70" s="25">
        <f t="shared" si="7"/>
        <v>30835.660256444033</v>
      </c>
      <c r="G70" s="25">
        <f t="shared" si="12"/>
        <v>35159.913665221706</v>
      </c>
      <c r="H70" s="25">
        <f t="shared" si="13"/>
        <v>8407543.6193967648</v>
      </c>
      <c r="I70" s="25">
        <f t="shared" si="8"/>
        <v>2235286.906853375</v>
      </c>
      <c r="N70" s="18">
        <v>5600000</v>
      </c>
      <c r="O70" s="18">
        <v>5600000</v>
      </c>
    </row>
    <row r="71" spans="1:15" x14ac:dyDescent="0.25">
      <c r="A71" s="23">
        <f t="shared" si="4"/>
        <v>59</v>
      </c>
      <c r="B71" s="24">
        <f t="shared" si="2"/>
        <v>47917</v>
      </c>
      <c r="C71" s="25">
        <f t="shared" si="9"/>
        <v>8407543.6193967648</v>
      </c>
      <c r="D71" s="26">
        <f t="shared" si="11"/>
        <v>65995.573921665738</v>
      </c>
      <c r="E71" s="25">
        <f t="shared" si="10"/>
        <v>65995.573921665738</v>
      </c>
      <c r="F71" s="25">
        <f t="shared" si="7"/>
        <v>30964.142174179215</v>
      </c>
      <c r="G71" s="25">
        <f t="shared" si="12"/>
        <v>35031.431747486524</v>
      </c>
      <c r="H71" s="25">
        <f t="shared" si="13"/>
        <v>8376579.4772225851</v>
      </c>
      <c r="I71" s="25">
        <f t="shared" si="8"/>
        <v>2270318.3386008614</v>
      </c>
      <c r="N71" s="18">
        <v>5700000</v>
      </c>
      <c r="O71" s="18">
        <v>5700000</v>
      </c>
    </row>
    <row r="72" spans="1:15" x14ac:dyDescent="0.25">
      <c r="A72" s="23">
        <f t="shared" si="4"/>
        <v>60</v>
      </c>
      <c r="B72" s="24">
        <f t="shared" si="2"/>
        <v>47948</v>
      </c>
      <c r="C72" s="25">
        <f t="shared" si="9"/>
        <v>8376579.4772225851</v>
      </c>
      <c r="D72" s="26">
        <f t="shared" si="11"/>
        <v>65995.573921665738</v>
      </c>
      <c r="E72" s="25">
        <f t="shared" si="10"/>
        <v>65995.573921665738</v>
      </c>
      <c r="F72" s="25">
        <f t="shared" si="7"/>
        <v>31093.159433238303</v>
      </c>
      <c r="G72" s="25">
        <f t="shared" si="12"/>
        <v>34902.414488427436</v>
      </c>
      <c r="H72" s="25">
        <f t="shared" si="13"/>
        <v>8345486.3177893469</v>
      </c>
      <c r="I72" s="25">
        <f t="shared" si="8"/>
        <v>2305220.7530892887</v>
      </c>
      <c r="N72" s="18">
        <v>5800000</v>
      </c>
      <c r="O72" s="18">
        <v>5800000</v>
      </c>
    </row>
    <row r="73" spans="1:15" x14ac:dyDescent="0.25">
      <c r="A73" s="27">
        <f t="shared" si="4"/>
        <v>61</v>
      </c>
      <c r="B73" s="28">
        <f t="shared" si="2"/>
        <v>47978</v>
      </c>
      <c r="C73" s="29">
        <f t="shared" si="9"/>
        <v>8345486.3177893469</v>
      </c>
      <c r="D73" s="30">
        <f t="shared" ref="D73:D104" si="14">IFERROR(-PMT(($F$9/Num_Pmt_Per_Year),($N$4*Num_Pmt_Per_Year),$N$3),0)</f>
        <v>65995.573921665753</v>
      </c>
      <c r="E73" s="29">
        <f t="shared" si="10"/>
        <v>65995.573921665753</v>
      </c>
      <c r="F73" s="29">
        <f t="shared" si="7"/>
        <v>31222.714264210139</v>
      </c>
      <c r="G73" s="29">
        <f t="shared" ref="G73:G104" si="15">C73*$F$9/Num_Pmt_Per_Year</f>
        <v>34772.859657455614</v>
      </c>
      <c r="H73" s="29">
        <f t="shared" ref="H73" si="16">C73-F73</f>
        <v>8314263.6035251366</v>
      </c>
      <c r="I73" s="29">
        <f t="shared" ref="I73" si="17">G73+I72</f>
        <v>2339993.6127467444</v>
      </c>
      <c r="N73" s="18">
        <v>5900000</v>
      </c>
      <c r="O73" s="18">
        <v>5900000</v>
      </c>
    </row>
    <row r="74" spans="1:15" x14ac:dyDescent="0.25">
      <c r="A74" s="27">
        <f t="shared" si="4"/>
        <v>62</v>
      </c>
      <c r="B74" s="28">
        <f t="shared" si="2"/>
        <v>48009</v>
      </c>
      <c r="C74" s="29">
        <f t="shared" si="9"/>
        <v>8314263.6035251366</v>
      </c>
      <c r="D74" s="30">
        <f t="shared" si="14"/>
        <v>65995.573921665753</v>
      </c>
      <c r="E74" s="29">
        <f t="shared" si="10"/>
        <v>65995.573921665753</v>
      </c>
      <c r="F74" s="29">
        <f t="shared" si="7"/>
        <v>31352.808906977683</v>
      </c>
      <c r="G74" s="29">
        <f t="shared" si="15"/>
        <v>34642.76501468807</v>
      </c>
      <c r="H74" s="29">
        <f t="shared" ref="H74:H133" si="18">C74-F74</f>
        <v>8282910.7946181586</v>
      </c>
      <c r="I74" s="29">
        <f t="shared" ref="I74:I133" si="19">G74+I73</f>
        <v>2374636.3777614324</v>
      </c>
      <c r="N74" s="18">
        <v>6000000</v>
      </c>
      <c r="O74" s="18">
        <v>6000000</v>
      </c>
    </row>
    <row r="75" spans="1:15" x14ac:dyDescent="0.25">
      <c r="A75" s="27">
        <f t="shared" si="4"/>
        <v>63</v>
      </c>
      <c r="B75" s="28">
        <f t="shared" si="2"/>
        <v>48039</v>
      </c>
      <c r="C75" s="29">
        <f t="shared" si="9"/>
        <v>8282910.7946181586</v>
      </c>
      <c r="D75" s="30">
        <f t="shared" si="14"/>
        <v>65995.573921665753</v>
      </c>
      <c r="E75" s="29">
        <f t="shared" si="10"/>
        <v>65995.573921665753</v>
      </c>
      <c r="F75" s="29">
        <f t="shared" si="7"/>
        <v>31483.44561075676</v>
      </c>
      <c r="G75" s="29">
        <f t="shared" si="15"/>
        <v>34512.128310908993</v>
      </c>
      <c r="H75" s="29">
        <f t="shared" si="18"/>
        <v>8251427.3490074016</v>
      </c>
      <c r="I75" s="29">
        <f t="shared" si="19"/>
        <v>2409148.5060723415</v>
      </c>
      <c r="N75" s="18"/>
      <c r="O75" s="18">
        <v>6100000</v>
      </c>
    </row>
    <row r="76" spans="1:15" x14ac:dyDescent="0.25">
      <c r="A76" s="27">
        <f t="shared" si="4"/>
        <v>64</v>
      </c>
      <c r="B76" s="28">
        <f t="shared" si="2"/>
        <v>48070</v>
      </c>
      <c r="C76" s="29">
        <f t="shared" si="9"/>
        <v>8251427.3490074016</v>
      </c>
      <c r="D76" s="30">
        <f t="shared" si="14"/>
        <v>65995.573921665753</v>
      </c>
      <c r="E76" s="29">
        <f t="shared" si="10"/>
        <v>65995.573921665753</v>
      </c>
      <c r="F76" s="29">
        <f t="shared" si="7"/>
        <v>31614.626634134911</v>
      </c>
      <c r="G76" s="29">
        <f t="shared" si="15"/>
        <v>34380.947287530842</v>
      </c>
      <c r="H76" s="29">
        <f t="shared" si="18"/>
        <v>8219812.7223732667</v>
      </c>
      <c r="I76" s="29">
        <f t="shared" si="19"/>
        <v>2443529.4533598721</v>
      </c>
      <c r="N76" s="18"/>
      <c r="O76" s="18">
        <v>6200000</v>
      </c>
    </row>
    <row r="77" spans="1:15" x14ac:dyDescent="0.25">
      <c r="A77" s="27">
        <f t="shared" si="4"/>
        <v>65</v>
      </c>
      <c r="B77" s="28">
        <f t="shared" si="2"/>
        <v>48101</v>
      </c>
      <c r="C77" s="29">
        <f t="shared" si="9"/>
        <v>8219812.7223732667</v>
      </c>
      <c r="D77" s="30">
        <f t="shared" si="14"/>
        <v>65995.573921665753</v>
      </c>
      <c r="E77" s="29">
        <f t="shared" si="10"/>
        <v>65995.573921665753</v>
      </c>
      <c r="F77" s="29">
        <f t="shared" si="7"/>
        <v>31746.354245110473</v>
      </c>
      <c r="G77" s="29">
        <f t="shared" si="15"/>
        <v>34249.21967655528</v>
      </c>
      <c r="H77" s="29">
        <f t="shared" si="18"/>
        <v>8188066.3681281563</v>
      </c>
      <c r="I77" s="29">
        <f t="shared" si="19"/>
        <v>2477778.6730364272</v>
      </c>
      <c r="N77" s="18"/>
      <c r="O77" s="18">
        <v>6300000</v>
      </c>
    </row>
    <row r="78" spans="1:15" x14ac:dyDescent="0.25">
      <c r="A78" s="27">
        <f t="shared" si="4"/>
        <v>66</v>
      </c>
      <c r="B78" s="28">
        <f t="shared" ref="B78:B141" si="20">DATE(YEAR(B77),MONTH(B77)+12/Num_Pmt_Per_Year,DAY(B77))</f>
        <v>48131</v>
      </c>
      <c r="C78" s="29">
        <f t="shared" si="9"/>
        <v>8188066.3681281563</v>
      </c>
      <c r="D78" s="30">
        <f t="shared" si="14"/>
        <v>65995.573921665753</v>
      </c>
      <c r="E78" s="29">
        <f t="shared" si="10"/>
        <v>65995.573921665753</v>
      </c>
      <c r="F78" s="29">
        <f t="shared" si="7"/>
        <v>31878.630721131769</v>
      </c>
      <c r="G78" s="29">
        <f t="shared" si="15"/>
        <v>34116.943200533984</v>
      </c>
      <c r="H78" s="29">
        <f t="shared" si="18"/>
        <v>8156187.7374070249</v>
      </c>
      <c r="I78" s="29">
        <f t="shared" si="19"/>
        <v>2511895.6162369614</v>
      </c>
      <c r="N78" s="18"/>
      <c r="O78" s="18">
        <v>6400000</v>
      </c>
    </row>
    <row r="79" spans="1:15" x14ac:dyDescent="0.25">
      <c r="A79" s="27">
        <f t="shared" ref="A79:A142" si="21">A78+1</f>
        <v>67</v>
      </c>
      <c r="B79" s="28">
        <f t="shared" si="20"/>
        <v>48162</v>
      </c>
      <c r="C79" s="29">
        <f t="shared" si="9"/>
        <v>8156187.7374070249</v>
      </c>
      <c r="D79" s="30">
        <f t="shared" si="14"/>
        <v>65995.573921665753</v>
      </c>
      <c r="E79" s="29">
        <f t="shared" si="10"/>
        <v>65995.573921665753</v>
      </c>
      <c r="F79" s="29">
        <f t="shared" ref="F79:F142" si="22">E79-G79</f>
        <v>32011.458349136483</v>
      </c>
      <c r="G79" s="29">
        <f t="shared" si="15"/>
        <v>33984.11557252927</v>
      </c>
      <c r="H79" s="29">
        <f t="shared" si="18"/>
        <v>8124176.2790578883</v>
      </c>
      <c r="I79" s="29">
        <f t="shared" si="19"/>
        <v>2545879.7318094908</v>
      </c>
      <c r="N79" s="18"/>
      <c r="O79" s="18">
        <v>6500000</v>
      </c>
    </row>
    <row r="80" spans="1:15" x14ac:dyDescent="0.25">
      <c r="A80" s="27">
        <f t="shared" si="21"/>
        <v>68</v>
      </c>
      <c r="B80" s="28">
        <f t="shared" si="20"/>
        <v>48192</v>
      </c>
      <c r="C80" s="29">
        <f t="shared" si="9"/>
        <v>8124176.2790578883</v>
      </c>
      <c r="D80" s="30">
        <f t="shared" si="14"/>
        <v>65995.573921665753</v>
      </c>
      <c r="E80" s="29">
        <f t="shared" si="10"/>
        <v>65995.573921665753</v>
      </c>
      <c r="F80" s="29">
        <f t="shared" si="22"/>
        <v>32144.839425591221</v>
      </c>
      <c r="G80" s="29">
        <f t="shared" si="15"/>
        <v>33850.734496074532</v>
      </c>
      <c r="H80" s="29">
        <f t="shared" si="18"/>
        <v>8092031.4396322975</v>
      </c>
      <c r="I80" s="29">
        <f t="shared" si="19"/>
        <v>2579730.4663055656</v>
      </c>
      <c r="N80" s="18"/>
      <c r="O80" s="18">
        <v>6600000</v>
      </c>
    </row>
    <row r="81" spans="1:15" x14ac:dyDescent="0.25">
      <c r="A81" s="27">
        <f t="shared" si="21"/>
        <v>69</v>
      </c>
      <c r="B81" s="28">
        <f t="shared" si="20"/>
        <v>48223</v>
      </c>
      <c r="C81" s="29">
        <f t="shared" si="9"/>
        <v>8092031.4396322975</v>
      </c>
      <c r="D81" s="30">
        <f t="shared" si="14"/>
        <v>65995.573921665753</v>
      </c>
      <c r="E81" s="29">
        <f t="shared" si="10"/>
        <v>65995.573921665753</v>
      </c>
      <c r="F81" s="29">
        <f t="shared" si="22"/>
        <v>32278.776256531179</v>
      </c>
      <c r="G81" s="29">
        <f t="shared" si="15"/>
        <v>33716.797665134574</v>
      </c>
      <c r="H81" s="29">
        <f t="shared" si="18"/>
        <v>8059752.663375766</v>
      </c>
      <c r="I81" s="29">
        <f t="shared" si="19"/>
        <v>2613447.2639707001</v>
      </c>
      <c r="N81" s="18"/>
      <c r="O81" s="18">
        <v>6700000</v>
      </c>
    </row>
    <row r="82" spans="1:15" x14ac:dyDescent="0.25">
      <c r="A82" s="27">
        <f t="shared" si="21"/>
        <v>70</v>
      </c>
      <c r="B82" s="28">
        <f t="shared" si="20"/>
        <v>48254</v>
      </c>
      <c r="C82" s="29">
        <f t="shared" si="9"/>
        <v>8059752.663375766</v>
      </c>
      <c r="D82" s="30">
        <f t="shared" si="14"/>
        <v>65995.573921665753</v>
      </c>
      <c r="E82" s="29">
        <f t="shared" si="10"/>
        <v>65995.573921665753</v>
      </c>
      <c r="F82" s="29">
        <f t="shared" si="22"/>
        <v>32413.271157600058</v>
      </c>
      <c r="G82" s="29">
        <f t="shared" si="15"/>
        <v>33582.302764065695</v>
      </c>
      <c r="H82" s="29">
        <f t="shared" si="18"/>
        <v>8027339.392218166</v>
      </c>
      <c r="I82" s="29">
        <f t="shared" si="19"/>
        <v>2647029.5667347657</v>
      </c>
      <c r="N82" s="18"/>
      <c r="O82" s="18">
        <v>6800000</v>
      </c>
    </row>
    <row r="83" spans="1:15" x14ac:dyDescent="0.25">
      <c r="A83" s="27">
        <f t="shared" si="21"/>
        <v>71</v>
      </c>
      <c r="B83" s="28">
        <f t="shared" si="20"/>
        <v>48283</v>
      </c>
      <c r="C83" s="29">
        <f t="shared" si="9"/>
        <v>8027339.392218166</v>
      </c>
      <c r="D83" s="30">
        <f t="shared" si="14"/>
        <v>65995.573921665753</v>
      </c>
      <c r="E83" s="29">
        <f t="shared" si="10"/>
        <v>65995.573921665753</v>
      </c>
      <c r="F83" s="29">
        <f t="shared" si="22"/>
        <v>32548.326454090064</v>
      </c>
      <c r="G83" s="29">
        <f t="shared" si="15"/>
        <v>33447.247467575689</v>
      </c>
      <c r="H83" s="29">
        <f t="shared" si="18"/>
        <v>7994791.0657640761</v>
      </c>
      <c r="I83" s="29">
        <f t="shared" si="19"/>
        <v>2680476.8142023413</v>
      </c>
      <c r="N83" s="18"/>
      <c r="O83" s="18">
        <v>6900000</v>
      </c>
    </row>
    <row r="84" spans="1:15" x14ac:dyDescent="0.25">
      <c r="A84" s="27">
        <f t="shared" si="21"/>
        <v>72</v>
      </c>
      <c r="B84" s="28">
        <f t="shared" si="20"/>
        <v>48314</v>
      </c>
      <c r="C84" s="29">
        <f t="shared" si="9"/>
        <v>7994791.0657640761</v>
      </c>
      <c r="D84" s="30">
        <f t="shared" si="14"/>
        <v>65995.573921665753</v>
      </c>
      <c r="E84" s="29">
        <f t="shared" si="10"/>
        <v>65995.573921665753</v>
      </c>
      <c r="F84" s="29">
        <f t="shared" si="22"/>
        <v>32683.9444809821</v>
      </c>
      <c r="G84" s="29">
        <f t="shared" si="15"/>
        <v>33311.629440683653</v>
      </c>
      <c r="H84" s="29">
        <f t="shared" si="18"/>
        <v>7962107.1212830944</v>
      </c>
      <c r="I84" s="29">
        <f t="shared" si="19"/>
        <v>2713788.4436430251</v>
      </c>
      <c r="N84" s="18"/>
      <c r="O84" s="18">
        <v>7000000</v>
      </c>
    </row>
    <row r="85" spans="1:15" x14ac:dyDescent="0.25">
      <c r="A85" s="27">
        <f t="shared" si="21"/>
        <v>73</v>
      </c>
      <c r="B85" s="28">
        <f t="shared" si="20"/>
        <v>48344</v>
      </c>
      <c r="C85" s="29">
        <f t="shared" si="9"/>
        <v>7962107.1212830944</v>
      </c>
      <c r="D85" s="30">
        <f t="shared" si="14"/>
        <v>65995.573921665753</v>
      </c>
      <c r="E85" s="29">
        <f t="shared" si="10"/>
        <v>65995.573921665753</v>
      </c>
      <c r="F85" s="29">
        <f t="shared" si="22"/>
        <v>32820.127582986192</v>
      </c>
      <c r="G85" s="29">
        <f t="shared" si="15"/>
        <v>33175.446338679561</v>
      </c>
      <c r="H85" s="29">
        <f t="shared" si="18"/>
        <v>7929286.9937001085</v>
      </c>
      <c r="I85" s="29">
        <f t="shared" si="19"/>
        <v>2746963.8899817048</v>
      </c>
      <c r="N85" s="18"/>
      <c r="O85" s="18">
        <v>7100000</v>
      </c>
    </row>
    <row r="86" spans="1:15" x14ac:dyDescent="0.25">
      <c r="A86" s="27">
        <f t="shared" si="21"/>
        <v>74</v>
      </c>
      <c r="B86" s="28">
        <f t="shared" si="20"/>
        <v>48375</v>
      </c>
      <c r="C86" s="29">
        <f t="shared" si="9"/>
        <v>7929286.9937001085</v>
      </c>
      <c r="D86" s="30">
        <f t="shared" si="14"/>
        <v>65995.573921665753</v>
      </c>
      <c r="E86" s="29">
        <f t="shared" si="10"/>
        <v>65995.573921665753</v>
      </c>
      <c r="F86" s="29">
        <f t="shared" si="22"/>
        <v>32956.878114581967</v>
      </c>
      <c r="G86" s="29">
        <f t="shared" si="15"/>
        <v>33038.695807083786</v>
      </c>
      <c r="H86" s="29">
        <f t="shared" si="18"/>
        <v>7896330.1155855265</v>
      </c>
      <c r="I86" s="29">
        <f t="shared" si="19"/>
        <v>2780002.5857887887</v>
      </c>
      <c r="N86" s="18"/>
      <c r="O86" s="18">
        <v>7200000</v>
      </c>
    </row>
    <row r="87" spans="1:15" x14ac:dyDescent="0.25">
      <c r="A87" s="27">
        <f t="shared" si="21"/>
        <v>75</v>
      </c>
      <c r="B87" s="28">
        <f t="shared" si="20"/>
        <v>48405</v>
      </c>
      <c r="C87" s="29">
        <f t="shared" si="9"/>
        <v>7896330.1155855265</v>
      </c>
      <c r="D87" s="30">
        <f t="shared" si="14"/>
        <v>65995.573921665753</v>
      </c>
      <c r="E87" s="29">
        <f t="shared" si="10"/>
        <v>65995.573921665753</v>
      </c>
      <c r="F87" s="29">
        <f t="shared" si="22"/>
        <v>33094.198440059386</v>
      </c>
      <c r="G87" s="29">
        <f t="shared" si="15"/>
        <v>32901.375481606367</v>
      </c>
      <c r="H87" s="29">
        <f t="shared" si="18"/>
        <v>7863235.9171454674</v>
      </c>
      <c r="I87" s="29">
        <f t="shared" si="19"/>
        <v>2812903.9612703952</v>
      </c>
      <c r="N87" s="18"/>
      <c r="O87" s="18">
        <v>7300000</v>
      </c>
    </row>
    <row r="88" spans="1:15" x14ac:dyDescent="0.25">
      <c r="A88" s="27">
        <f t="shared" si="21"/>
        <v>76</v>
      </c>
      <c r="B88" s="28">
        <f t="shared" si="20"/>
        <v>48436</v>
      </c>
      <c r="C88" s="29">
        <f t="shared" si="9"/>
        <v>7863235.9171454674</v>
      </c>
      <c r="D88" s="30">
        <f t="shared" si="14"/>
        <v>65995.573921665753</v>
      </c>
      <c r="E88" s="29">
        <f t="shared" si="10"/>
        <v>65995.573921665753</v>
      </c>
      <c r="F88" s="29">
        <f t="shared" si="22"/>
        <v>33232.090933559637</v>
      </c>
      <c r="G88" s="29">
        <f t="shared" si="15"/>
        <v>32763.482988106116</v>
      </c>
      <c r="H88" s="29">
        <f t="shared" si="18"/>
        <v>7830003.8262119079</v>
      </c>
      <c r="I88" s="29">
        <f t="shared" si="19"/>
        <v>2845667.4442585013</v>
      </c>
      <c r="N88" s="18"/>
      <c r="O88" s="18">
        <v>7400000</v>
      </c>
    </row>
    <row r="89" spans="1:15" x14ac:dyDescent="0.25">
      <c r="A89" s="27">
        <f t="shared" si="21"/>
        <v>77</v>
      </c>
      <c r="B89" s="28">
        <f t="shared" si="20"/>
        <v>48467</v>
      </c>
      <c r="C89" s="29">
        <f t="shared" ref="C89:C152" si="23">IF(H88&lt;=0,0,H88)</f>
        <v>7830003.8262119079</v>
      </c>
      <c r="D89" s="30">
        <f t="shared" si="14"/>
        <v>65995.573921665753</v>
      </c>
      <c r="E89" s="29">
        <f t="shared" ref="E89:E152" si="24">IF(ROUND(C89,1)&lt;=0,0,D89)</f>
        <v>65995.573921665753</v>
      </c>
      <c r="F89" s="29">
        <f t="shared" si="22"/>
        <v>33370.557979116129</v>
      </c>
      <c r="G89" s="29">
        <f t="shared" si="15"/>
        <v>32625.01594254962</v>
      </c>
      <c r="H89" s="29">
        <f t="shared" si="18"/>
        <v>7796633.2682327917</v>
      </c>
      <c r="I89" s="29">
        <f t="shared" si="19"/>
        <v>2878292.4602010511</v>
      </c>
      <c r="N89" s="18"/>
      <c r="O89" s="18">
        <v>7500000</v>
      </c>
    </row>
    <row r="90" spans="1:15" x14ac:dyDescent="0.25">
      <c r="A90" s="27">
        <f t="shared" si="21"/>
        <v>78</v>
      </c>
      <c r="B90" s="28">
        <f t="shared" si="20"/>
        <v>48497</v>
      </c>
      <c r="C90" s="29">
        <f t="shared" si="23"/>
        <v>7796633.2682327917</v>
      </c>
      <c r="D90" s="30">
        <f t="shared" si="14"/>
        <v>65995.573921665753</v>
      </c>
      <c r="E90" s="29">
        <f t="shared" si="24"/>
        <v>65995.573921665753</v>
      </c>
      <c r="F90" s="29">
        <f t="shared" si="22"/>
        <v>33509.601970695789</v>
      </c>
      <c r="G90" s="29">
        <f t="shared" si="15"/>
        <v>32485.971950969968</v>
      </c>
      <c r="H90" s="29">
        <f t="shared" si="18"/>
        <v>7763123.6662620958</v>
      </c>
      <c r="I90" s="29">
        <f t="shared" si="19"/>
        <v>2910778.4321520212</v>
      </c>
      <c r="N90" s="18"/>
      <c r="O90" s="18">
        <v>7600000</v>
      </c>
    </row>
    <row r="91" spans="1:15" x14ac:dyDescent="0.25">
      <c r="A91" s="27">
        <f t="shared" si="21"/>
        <v>79</v>
      </c>
      <c r="B91" s="28">
        <f t="shared" si="20"/>
        <v>48528</v>
      </c>
      <c r="C91" s="29">
        <f t="shared" si="23"/>
        <v>7763123.6662620958</v>
      </c>
      <c r="D91" s="30">
        <f t="shared" si="14"/>
        <v>65995.573921665753</v>
      </c>
      <c r="E91" s="29">
        <f t="shared" si="24"/>
        <v>65995.573921665753</v>
      </c>
      <c r="F91" s="29">
        <f t="shared" si="22"/>
        <v>33649.225312240349</v>
      </c>
      <c r="G91" s="29">
        <f t="shared" si="15"/>
        <v>32346.3486094254</v>
      </c>
      <c r="H91" s="29">
        <f t="shared" si="18"/>
        <v>7729474.4409498554</v>
      </c>
      <c r="I91" s="29">
        <f t="shared" si="19"/>
        <v>2943124.7807614468</v>
      </c>
      <c r="N91" s="18"/>
      <c r="O91" s="18">
        <v>7700000</v>
      </c>
    </row>
    <row r="92" spans="1:15" x14ac:dyDescent="0.25">
      <c r="A92" s="27">
        <f t="shared" si="21"/>
        <v>80</v>
      </c>
      <c r="B92" s="28">
        <f t="shared" si="20"/>
        <v>48558</v>
      </c>
      <c r="C92" s="29">
        <f t="shared" si="23"/>
        <v>7729474.4409498554</v>
      </c>
      <c r="D92" s="30">
        <f t="shared" si="14"/>
        <v>65995.573921665753</v>
      </c>
      <c r="E92" s="29">
        <f t="shared" si="24"/>
        <v>65995.573921665753</v>
      </c>
      <c r="F92" s="29">
        <f t="shared" si="22"/>
        <v>33789.430417708019</v>
      </c>
      <c r="G92" s="29">
        <f t="shared" si="15"/>
        <v>32206.143503957734</v>
      </c>
      <c r="H92" s="29">
        <f t="shared" si="18"/>
        <v>7695685.0105321473</v>
      </c>
      <c r="I92" s="29">
        <f t="shared" si="19"/>
        <v>2975330.9242654047</v>
      </c>
      <c r="N92" s="18"/>
      <c r="O92" s="18">
        <v>7800000</v>
      </c>
    </row>
    <row r="93" spans="1:15" x14ac:dyDescent="0.25">
      <c r="A93" s="27">
        <f t="shared" si="21"/>
        <v>81</v>
      </c>
      <c r="B93" s="28">
        <f t="shared" si="20"/>
        <v>48589</v>
      </c>
      <c r="C93" s="29">
        <f t="shared" si="23"/>
        <v>7695685.0105321473</v>
      </c>
      <c r="D93" s="30">
        <f t="shared" si="14"/>
        <v>65995.573921665753</v>
      </c>
      <c r="E93" s="29">
        <f t="shared" si="24"/>
        <v>65995.573921665753</v>
      </c>
      <c r="F93" s="29">
        <f t="shared" si="22"/>
        <v>33930.219711115133</v>
      </c>
      <c r="G93" s="29">
        <f t="shared" si="15"/>
        <v>32065.354210550617</v>
      </c>
      <c r="H93" s="29">
        <f t="shared" si="18"/>
        <v>7661754.7908210317</v>
      </c>
      <c r="I93" s="29">
        <f t="shared" si="19"/>
        <v>3007396.2784759551</v>
      </c>
      <c r="N93" s="18"/>
      <c r="O93" s="18">
        <v>7900000</v>
      </c>
    </row>
    <row r="94" spans="1:15" x14ac:dyDescent="0.25">
      <c r="A94" s="27">
        <f t="shared" si="21"/>
        <v>82</v>
      </c>
      <c r="B94" s="28">
        <f t="shared" si="20"/>
        <v>48620</v>
      </c>
      <c r="C94" s="29">
        <f t="shared" si="23"/>
        <v>7661754.7908210317</v>
      </c>
      <c r="D94" s="30">
        <f t="shared" si="14"/>
        <v>65995.573921665753</v>
      </c>
      <c r="E94" s="29">
        <f t="shared" si="24"/>
        <v>65995.573921665753</v>
      </c>
      <c r="F94" s="29">
        <f t="shared" si="22"/>
        <v>34071.595626578113</v>
      </c>
      <c r="G94" s="29">
        <f t="shared" si="15"/>
        <v>31923.978295087636</v>
      </c>
      <c r="H94" s="29">
        <f t="shared" si="18"/>
        <v>7627683.1951944539</v>
      </c>
      <c r="I94" s="29">
        <f t="shared" si="19"/>
        <v>3039320.2567710429</v>
      </c>
      <c r="N94" s="18"/>
      <c r="O94" s="18">
        <v>8000000</v>
      </c>
    </row>
    <row r="95" spans="1:15" x14ac:dyDescent="0.25">
      <c r="A95" s="27">
        <f t="shared" si="21"/>
        <v>83</v>
      </c>
      <c r="B95" s="28">
        <f t="shared" si="20"/>
        <v>48648</v>
      </c>
      <c r="C95" s="29">
        <f t="shared" si="23"/>
        <v>7627683.1951944539</v>
      </c>
      <c r="D95" s="30">
        <f t="shared" si="14"/>
        <v>65995.573921665753</v>
      </c>
      <c r="E95" s="29">
        <f t="shared" si="24"/>
        <v>65995.573921665753</v>
      </c>
      <c r="F95" s="29">
        <f t="shared" si="22"/>
        <v>34213.560608355532</v>
      </c>
      <c r="G95" s="29">
        <f t="shared" si="15"/>
        <v>31782.013313310224</v>
      </c>
      <c r="H95" s="29">
        <f t="shared" si="18"/>
        <v>7593469.6345860986</v>
      </c>
      <c r="I95" s="29">
        <f t="shared" si="19"/>
        <v>3071102.2700843532</v>
      </c>
      <c r="N95" s="18"/>
      <c r="O95" s="18">
        <v>8100000</v>
      </c>
    </row>
    <row r="96" spans="1:15" x14ac:dyDescent="0.25">
      <c r="A96" s="27">
        <f t="shared" si="21"/>
        <v>84</v>
      </c>
      <c r="B96" s="28">
        <f t="shared" si="20"/>
        <v>48679</v>
      </c>
      <c r="C96" s="29">
        <f t="shared" si="23"/>
        <v>7593469.6345860986</v>
      </c>
      <c r="D96" s="30">
        <f t="shared" si="14"/>
        <v>65995.573921665753</v>
      </c>
      <c r="E96" s="29">
        <f t="shared" si="24"/>
        <v>65995.573921665753</v>
      </c>
      <c r="F96" s="29">
        <f t="shared" si="22"/>
        <v>34356.117110890336</v>
      </c>
      <c r="G96" s="29">
        <f t="shared" si="15"/>
        <v>31639.456810775413</v>
      </c>
      <c r="H96" s="29">
        <f t="shared" si="18"/>
        <v>7559113.5174752083</v>
      </c>
      <c r="I96" s="29">
        <f t="shared" si="19"/>
        <v>3102741.7268951284</v>
      </c>
      <c r="N96" s="18"/>
      <c r="O96" s="18">
        <v>8200000</v>
      </c>
    </row>
    <row r="97" spans="1:15" x14ac:dyDescent="0.25">
      <c r="A97" s="27">
        <f t="shared" si="21"/>
        <v>85</v>
      </c>
      <c r="B97" s="28">
        <f t="shared" si="20"/>
        <v>48709</v>
      </c>
      <c r="C97" s="29">
        <f t="shared" si="23"/>
        <v>7559113.5174752083</v>
      </c>
      <c r="D97" s="30">
        <f t="shared" si="14"/>
        <v>65995.573921665753</v>
      </c>
      <c r="E97" s="29">
        <f t="shared" si="24"/>
        <v>65995.573921665753</v>
      </c>
      <c r="F97" s="29">
        <f t="shared" si="22"/>
        <v>34499.267598852384</v>
      </c>
      <c r="G97" s="29">
        <f t="shared" si="15"/>
        <v>31496.306322813369</v>
      </c>
      <c r="H97" s="29">
        <f t="shared" si="18"/>
        <v>7524614.2498763558</v>
      </c>
      <c r="I97" s="29">
        <f t="shared" si="19"/>
        <v>3134238.0332179419</v>
      </c>
      <c r="N97" s="18"/>
      <c r="O97" s="18">
        <v>8300000</v>
      </c>
    </row>
    <row r="98" spans="1:15" x14ac:dyDescent="0.25">
      <c r="A98" s="27">
        <f t="shared" si="21"/>
        <v>86</v>
      </c>
      <c r="B98" s="28">
        <f t="shared" si="20"/>
        <v>48740</v>
      </c>
      <c r="C98" s="29">
        <f t="shared" si="23"/>
        <v>7524614.2498763558</v>
      </c>
      <c r="D98" s="30">
        <f t="shared" si="14"/>
        <v>65995.573921665753</v>
      </c>
      <c r="E98" s="29">
        <f t="shared" si="24"/>
        <v>65995.573921665753</v>
      </c>
      <c r="F98" s="29">
        <f t="shared" si="22"/>
        <v>34643.014547180937</v>
      </c>
      <c r="G98" s="29">
        <f t="shared" si="15"/>
        <v>31352.559374484816</v>
      </c>
      <c r="H98" s="29">
        <f t="shared" si="18"/>
        <v>7489971.2353291744</v>
      </c>
      <c r="I98" s="29">
        <f t="shared" si="19"/>
        <v>3165590.5925924266</v>
      </c>
      <c r="N98" s="18"/>
      <c r="O98" s="18">
        <v>8400000</v>
      </c>
    </row>
    <row r="99" spans="1:15" x14ac:dyDescent="0.25">
      <c r="A99" s="27">
        <f t="shared" si="21"/>
        <v>87</v>
      </c>
      <c r="B99" s="28">
        <f t="shared" si="20"/>
        <v>48770</v>
      </c>
      <c r="C99" s="29">
        <f t="shared" si="23"/>
        <v>7489971.2353291744</v>
      </c>
      <c r="D99" s="30">
        <f t="shared" si="14"/>
        <v>65995.573921665753</v>
      </c>
      <c r="E99" s="29">
        <f t="shared" si="24"/>
        <v>65995.573921665753</v>
      </c>
      <c r="F99" s="29">
        <f t="shared" si="22"/>
        <v>34787.36044112753</v>
      </c>
      <c r="G99" s="29">
        <f t="shared" si="15"/>
        <v>31208.213480538227</v>
      </c>
      <c r="H99" s="29">
        <f t="shared" si="18"/>
        <v>7455183.8748880466</v>
      </c>
      <c r="I99" s="29">
        <f t="shared" si="19"/>
        <v>3196798.8060729648</v>
      </c>
      <c r="N99" s="18"/>
      <c r="O99" s="18">
        <v>8500000</v>
      </c>
    </row>
    <row r="100" spans="1:15" x14ac:dyDescent="0.25">
      <c r="A100" s="27">
        <f t="shared" si="21"/>
        <v>88</v>
      </c>
      <c r="B100" s="28">
        <f t="shared" si="20"/>
        <v>48801</v>
      </c>
      <c r="C100" s="29">
        <f t="shared" si="23"/>
        <v>7455183.8748880466</v>
      </c>
      <c r="D100" s="30">
        <f t="shared" si="14"/>
        <v>65995.573921665753</v>
      </c>
      <c r="E100" s="29">
        <f t="shared" si="24"/>
        <v>65995.573921665753</v>
      </c>
      <c r="F100" s="29">
        <f t="shared" si="22"/>
        <v>34932.307776298883</v>
      </c>
      <c r="G100" s="29">
        <f t="shared" si="15"/>
        <v>31063.266145366866</v>
      </c>
      <c r="H100" s="29">
        <f t="shared" si="18"/>
        <v>7420251.5671117473</v>
      </c>
      <c r="I100" s="29">
        <f t="shared" si="19"/>
        <v>3227862.0722183315</v>
      </c>
      <c r="N100" s="18"/>
      <c r="O100" s="18">
        <v>8600000</v>
      </c>
    </row>
    <row r="101" spans="1:15" x14ac:dyDescent="0.25">
      <c r="A101" s="27">
        <f t="shared" si="21"/>
        <v>89</v>
      </c>
      <c r="B101" s="28">
        <f t="shared" si="20"/>
        <v>48832</v>
      </c>
      <c r="C101" s="29">
        <f t="shared" si="23"/>
        <v>7420251.5671117473</v>
      </c>
      <c r="D101" s="30">
        <f t="shared" si="14"/>
        <v>65995.573921665753</v>
      </c>
      <c r="E101" s="29">
        <f t="shared" si="24"/>
        <v>65995.573921665753</v>
      </c>
      <c r="F101" s="29">
        <f t="shared" si="22"/>
        <v>35077.859058700138</v>
      </c>
      <c r="G101" s="29">
        <f t="shared" si="15"/>
        <v>30917.714862965615</v>
      </c>
      <c r="H101" s="29">
        <f t="shared" si="18"/>
        <v>7385173.7080530468</v>
      </c>
      <c r="I101" s="29">
        <f t="shared" si="19"/>
        <v>3258779.787081297</v>
      </c>
      <c r="N101" s="18"/>
      <c r="O101" s="18">
        <v>8700000</v>
      </c>
    </row>
    <row r="102" spans="1:15" x14ac:dyDescent="0.25">
      <c r="A102" s="27">
        <f t="shared" si="21"/>
        <v>90</v>
      </c>
      <c r="B102" s="28">
        <f t="shared" si="20"/>
        <v>48862</v>
      </c>
      <c r="C102" s="29">
        <f t="shared" si="23"/>
        <v>7385173.7080530468</v>
      </c>
      <c r="D102" s="30">
        <f t="shared" si="14"/>
        <v>65995.573921665753</v>
      </c>
      <c r="E102" s="29">
        <f t="shared" si="24"/>
        <v>65995.573921665753</v>
      </c>
      <c r="F102" s="29">
        <f t="shared" si="22"/>
        <v>35224.016804778061</v>
      </c>
      <c r="G102" s="29">
        <f t="shared" si="15"/>
        <v>30771.557116887696</v>
      </c>
      <c r="H102" s="29">
        <f t="shared" si="18"/>
        <v>7349949.6912482688</v>
      </c>
      <c r="I102" s="29">
        <f t="shared" si="19"/>
        <v>3289551.3441981846</v>
      </c>
      <c r="N102" s="18"/>
      <c r="O102" s="18">
        <v>8800000</v>
      </c>
    </row>
    <row r="103" spans="1:15" x14ac:dyDescent="0.25">
      <c r="A103" s="27">
        <f t="shared" si="21"/>
        <v>91</v>
      </c>
      <c r="B103" s="28">
        <f t="shared" si="20"/>
        <v>48893</v>
      </c>
      <c r="C103" s="29">
        <f t="shared" si="23"/>
        <v>7349949.6912482688</v>
      </c>
      <c r="D103" s="30">
        <f t="shared" si="14"/>
        <v>65995.573921665753</v>
      </c>
      <c r="E103" s="29">
        <f t="shared" si="24"/>
        <v>65995.573921665753</v>
      </c>
      <c r="F103" s="29">
        <f t="shared" si="22"/>
        <v>35370.783541464625</v>
      </c>
      <c r="G103" s="29">
        <f t="shared" si="15"/>
        <v>30624.790380201124</v>
      </c>
      <c r="H103" s="29">
        <f t="shared" si="18"/>
        <v>7314578.9077068046</v>
      </c>
      <c r="I103" s="29">
        <f t="shared" si="19"/>
        <v>3320176.1345783859</v>
      </c>
      <c r="N103" s="18"/>
      <c r="O103" s="18">
        <v>8900000</v>
      </c>
    </row>
    <row r="104" spans="1:15" x14ac:dyDescent="0.25">
      <c r="A104" s="27">
        <f t="shared" si="21"/>
        <v>92</v>
      </c>
      <c r="B104" s="28">
        <f t="shared" si="20"/>
        <v>48923</v>
      </c>
      <c r="C104" s="29">
        <f t="shared" si="23"/>
        <v>7314578.9077068046</v>
      </c>
      <c r="D104" s="30">
        <f t="shared" si="14"/>
        <v>65995.573921665753</v>
      </c>
      <c r="E104" s="29">
        <f t="shared" si="24"/>
        <v>65995.573921665753</v>
      </c>
      <c r="F104" s="29">
        <f t="shared" si="22"/>
        <v>35518.161806220727</v>
      </c>
      <c r="G104" s="29">
        <f t="shared" si="15"/>
        <v>30477.412115445022</v>
      </c>
      <c r="H104" s="29">
        <f t="shared" si="18"/>
        <v>7279060.7459005835</v>
      </c>
      <c r="I104" s="29">
        <f t="shared" si="19"/>
        <v>3350653.5466938308</v>
      </c>
      <c r="N104" s="18"/>
      <c r="O104" s="18">
        <v>9000000</v>
      </c>
    </row>
    <row r="105" spans="1:15" x14ac:dyDescent="0.25">
      <c r="A105" s="27">
        <f t="shared" si="21"/>
        <v>93</v>
      </c>
      <c r="B105" s="28">
        <f t="shared" si="20"/>
        <v>48954</v>
      </c>
      <c r="C105" s="29">
        <f t="shared" si="23"/>
        <v>7279060.7459005835</v>
      </c>
      <c r="D105" s="30">
        <f t="shared" ref="D105:D132" si="25">IFERROR(-PMT(($F$9/Num_Pmt_Per_Year),($N$4*Num_Pmt_Per_Year),$N$3),0)</f>
        <v>65995.573921665753</v>
      </c>
      <c r="E105" s="29">
        <f t="shared" si="24"/>
        <v>65995.573921665753</v>
      </c>
      <c r="F105" s="29">
        <f t="shared" si="22"/>
        <v>35666.154147079986</v>
      </c>
      <c r="G105" s="29">
        <f t="shared" ref="G105:G132" si="26">C105*$F$9/Num_Pmt_Per_Year</f>
        <v>30329.419774585767</v>
      </c>
      <c r="H105" s="29">
        <f t="shared" si="18"/>
        <v>7243394.5917535033</v>
      </c>
      <c r="I105" s="29">
        <f t="shared" si="19"/>
        <v>3380982.9664684166</v>
      </c>
      <c r="N105" s="18"/>
      <c r="O105" s="18">
        <v>9100000</v>
      </c>
    </row>
    <row r="106" spans="1:15" x14ac:dyDescent="0.25">
      <c r="A106" s="27">
        <f t="shared" si="21"/>
        <v>94</v>
      </c>
      <c r="B106" s="28">
        <f t="shared" si="20"/>
        <v>48985</v>
      </c>
      <c r="C106" s="29">
        <f t="shared" si="23"/>
        <v>7243394.5917535033</v>
      </c>
      <c r="D106" s="30">
        <f t="shared" si="25"/>
        <v>65995.573921665753</v>
      </c>
      <c r="E106" s="29">
        <f t="shared" si="24"/>
        <v>65995.573921665753</v>
      </c>
      <c r="F106" s="29">
        <f t="shared" si="22"/>
        <v>35814.763122692821</v>
      </c>
      <c r="G106" s="29">
        <f t="shared" si="26"/>
        <v>30180.810798972932</v>
      </c>
      <c r="H106" s="29">
        <f t="shared" si="18"/>
        <v>7207579.8286308106</v>
      </c>
      <c r="I106" s="29">
        <f t="shared" si="19"/>
        <v>3411163.7772673895</v>
      </c>
      <c r="N106" s="18"/>
      <c r="O106" s="18">
        <v>9200000</v>
      </c>
    </row>
    <row r="107" spans="1:15" x14ac:dyDescent="0.25">
      <c r="A107" s="27">
        <f t="shared" si="21"/>
        <v>95</v>
      </c>
      <c r="B107" s="28">
        <f t="shared" si="20"/>
        <v>49013</v>
      </c>
      <c r="C107" s="29">
        <f t="shared" si="23"/>
        <v>7207579.8286308106</v>
      </c>
      <c r="D107" s="30">
        <f t="shared" si="25"/>
        <v>65995.573921665753</v>
      </c>
      <c r="E107" s="29">
        <f t="shared" si="24"/>
        <v>65995.573921665753</v>
      </c>
      <c r="F107" s="29">
        <f t="shared" si="22"/>
        <v>35963.991302370705</v>
      </c>
      <c r="G107" s="29">
        <f t="shared" si="26"/>
        <v>30031.582619295048</v>
      </c>
      <c r="H107" s="29">
        <f t="shared" si="18"/>
        <v>7171615.8373284396</v>
      </c>
      <c r="I107" s="29">
        <f t="shared" si="19"/>
        <v>3441195.3598866845</v>
      </c>
      <c r="N107" s="18"/>
      <c r="O107" s="18">
        <v>9300000</v>
      </c>
    </row>
    <row r="108" spans="1:15" x14ac:dyDescent="0.25">
      <c r="A108" s="27">
        <f t="shared" si="21"/>
        <v>96</v>
      </c>
      <c r="B108" s="28">
        <f t="shared" si="20"/>
        <v>49044</v>
      </c>
      <c r="C108" s="29">
        <f t="shared" si="23"/>
        <v>7171615.8373284396</v>
      </c>
      <c r="D108" s="30">
        <f t="shared" si="25"/>
        <v>65995.573921665753</v>
      </c>
      <c r="E108" s="29">
        <f t="shared" si="24"/>
        <v>65995.573921665753</v>
      </c>
      <c r="F108" s="29">
        <f t="shared" si="22"/>
        <v>36113.841266130592</v>
      </c>
      <c r="G108" s="29">
        <f t="shared" si="26"/>
        <v>29881.732655535165</v>
      </c>
      <c r="H108" s="29">
        <f t="shared" si="18"/>
        <v>7135501.9960623085</v>
      </c>
      <c r="I108" s="29">
        <f t="shared" si="19"/>
        <v>3471077.0925422194</v>
      </c>
      <c r="N108" s="18"/>
      <c r="O108" s="18">
        <v>9400000</v>
      </c>
    </row>
    <row r="109" spans="1:15" x14ac:dyDescent="0.25">
      <c r="A109" s="27">
        <f t="shared" si="21"/>
        <v>97</v>
      </c>
      <c r="B109" s="28">
        <f t="shared" si="20"/>
        <v>49074</v>
      </c>
      <c r="C109" s="29">
        <f t="shared" si="23"/>
        <v>7135501.9960623085</v>
      </c>
      <c r="D109" s="30">
        <f t="shared" si="25"/>
        <v>65995.573921665753</v>
      </c>
      <c r="E109" s="29">
        <f t="shared" si="24"/>
        <v>65995.573921665753</v>
      </c>
      <c r="F109" s="29">
        <f t="shared" si="22"/>
        <v>36264.315604739459</v>
      </c>
      <c r="G109" s="29">
        <f t="shared" si="26"/>
        <v>29731.258316926291</v>
      </c>
      <c r="H109" s="29">
        <f t="shared" si="18"/>
        <v>7099237.6804575687</v>
      </c>
      <c r="I109" s="29">
        <f t="shared" si="19"/>
        <v>3500808.3508591456</v>
      </c>
      <c r="N109" s="18"/>
      <c r="O109" s="18">
        <v>9500000</v>
      </c>
    </row>
    <row r="110" spans="1:15" x14ac:dyDescent="0.25">
      <c r="A110" s="27">
        <f t="shared" si="21"/>
        <v>98</v>
      </c>
      <c r="B110" s="28">
        <f t="shared" si="20"/>
        <v>49105</v>
      </c>
      <c r="C110" s="29">
        <f t="shared" si="23"/>
        <v>7099237.6804575687</v>
      </c>
      <c r="D110" s="30">
        <f t="shared" si="25"/>
        <v>65995.573921665753</v>
      </c>
      <c r="E110" s="29">
        <f t="shared" si="24"/>
        <v>65995.573921665753</v>
      </c>
      <c r="F110" s="29">
        <f t="shared" si="22"/>
        <v>36415.416919759213</v>
      </c>
      <c r="G110" s="29">
        <f t="shared" si="26"/>
        <v>29580.15700190654</v>
      </c>
      <c r="H110" s="29">
        <f t="shared" si="18"/>
        <v>7062822.2635378093</v>
      </c>
      <c r="I110" s="29">
        <f t="shared" si="19"/>
        <v>3530388.5078610522</v>
      </c>
      <c r="N110" s="18"/>
      <c r="O110" s="18">
        <v>9600000</v>
      </c>
    </row>
    <row r="111" spans="1:15" x14ac:dyDescent="0.25">
      <c r="A111" s="27">
        <f t="shared" si="21"/>
        <v>99</v>
      </c>
      <c r="B111" s="28">
        <f t="shared" si="20"/>
        <v>49135</v>
      </c>
      <c r="C111" s="29">
        <f t="shared" si="23"/>
        <v>7062822.2635378093</v>
      </c>
      <c r="D111" s="30">
        <f t="shared" si="25"/>
        <v>65995.573921665753</v>
      </c>
      <c r="E111" s="29">
        <f t="shared" si="24"/>
        <v>65995.573921665753</v>
      </c>
      <c r="F111" s="29">
        <f t="shared" si="22"/>
        <v>36567.147823591542</v>
      </c>
      <c r="G111" s="29">
        <f t="shared" si="26"/>
        <v>29428.426098074207</v>
      </c>
      <c r="H111" s="29">
        <f t="shared" si="18"/>
        <v>7026255.1157142175</v>
      </c>
      <c r="I111" s="29">
        <f t="shared" si="19"/>
        <v>3559816.9339591265</v>
      </c>
      <c r="N111" s="18"/>
      <c r="O111" s="18">
        <v>9700000</v>
      </c>
    </row>
    <row r="112" spans="1:15" x14ac:dyDescent="0.25">
      <c r="A112" s="27">
        <f t="shared" si="21"/>
        <v>100</v>
      </c>
      <c r="B112" s="28">
        <f t="shared" si="20"/>
        <v>49166</v>
      </c>
      <c r="C112" s="29">
        <f t="shared" si="23"/>
        <v>7026255.1157142175</v>
      </c>
      <c r="D112" s="30">
        <f t="shared" si="25"/>
        <v>65995.573921665753</v>
      </c>
      <c r="E112" s="29">
        <f t="shared" si="24"/>
        <v>65995.573921665753</v>
      </c>
      <c r="F112" s="29">
        <f t="shared" si="22"/>
        <v>36719.510939523185</v>
      </c>
      <c r="G112" s="29">
        <f t="shared" si="26"/>
        <v>29276.062982142572</v>
      </c>
      <c r="H112" s="29">
        <f t="shared" si="18"/>
        <v>6989535.604774694</v>
      </c>
      <c r="I112" s="29">
        <f t="shared" si="19"/>
        <v>3589092.9969412689</v>
      </c>
      <c r="N112" s="18"/>
      <c r="O112" s="18">
        <v>9800000</v>
      </c>
    </row>
    <row r="113" spans="1:15" x14ac:dyDescent="0.25">
      <c r="A113" s="27">
        <f t="shared" si="21"/>
        <v>101</v>
      </c>
      <c r="B113" s="28">
        <f t="shared" si="20"/>
        <v>49197</v>
      </c>
      <c r="C113" s="29">
        <f t="shared" si="23"/>
        <v>6989535.604774694</v>
      </c>
      <c r="D113" s="30">
        <f t="shared" si="25"/>
        <v>65995.573921665753</v>
      </c>
      <c r="E113" s="29">
        <f t="shared" si="24"/>
        <v>65995.573921665753</v>
      </c>
      <c r="F113" s="29">
        <f t="shared" si="22"/>
        <v>36872.508901771187</v>
      </c>
      <c r="G113" s="29">
        <f t="shared" si="26"/>
        <v>29123.065019894562</v>
      </c>
      <c r="H113" s="29">
        <f t="shared" si="18"/>
        <v>6952663.0958729228</v>
      </c>
      <c r="I113" s="29">
        <f t="shared" si="19"/>
        <v>3618216.0619611633</v>
      </c>
      <c r="N113" s="18"/>
      <c r="O113" s="18">
        <v>9900000</v>
      </c>
    </row>
    <row r="114" spans="1:15" x14ac:dyDescent="0.25">
      <c r="A114" s="27">
        <f t="shared" si="21"/>
        <v>102</v>
      </c>
      <c r="B114" s="28">
        <f t="shared" si="20"/>
        <v>49227</v>
      </c>
      <c r="C114" s="29">
        <f t="shared" si="23"/>
        <v>6952663.0958729228</v>
      </c>
      <c r="D114" s="30">
        <f t="shared" si="25"/>
        <v>65995.573921665753</v>
      </c>
      <c r="E114" s="29">
        <f t="shared" si="24"/>
        <v>65995.573921665753</v>
      </c>
      <c r="F114" s="29">
        <f t="shared" si="22"/>
        <v>37026.144355528566</v>
      </c>
      <c r="G114" s="29">
        <f t="shared" si="26"/>
        <v>28969.429566137183</v>
      </c>
      <c r="H114" s="29">
        <f t="shared" si="18"/>
        <v>6915636.9515173938</v>
      </c>
      <c r="I114" s="29">
        <f t="shared" si="19"/>
        <v>3647185.4915273003</v>
      </c>
      <c r="N114" s="18"/>
      <c r="O114" s="18">
        <v>10000000</v>
      </c>
    </row>
    <row r="115" spans="1:15" x14ac:dyDescent="0.25">
      <c r="A115" s="27">
        <f t="shared" si="21"/>
        <v>103</v>
      </c>
      <c r="B115" s="28">
        <f t="shared" si="20"/>
        <v>49258</v>
      </c>
      <c r="C115" s="29">
        <f t="shared" si="23"/>
        <v>6915636.9515173938</v>
      </c>
      <c r="D115" s="30">
        <f t="shared" si="25"/>
        <v>65995.573921665753</v>
      </c>
      <c r="E115" s="29">
        <f t="shared" si="24"/>
        <v>65995.573921665753</v>
      </c>
      <c r="F115" s="29">
        <f t="shared" si="22"/>
        <v>37180.419957009944</v>
      </c>
      <c r="G115" s="29">
        <f t="shared" si="26"/>
        <v>28815.153964655809</v>
      </c>
      <c r="H115" s="29">
        <f t="shared" si="18"/>
        <v>6878456.5315603837</v>
      </c>
      <c r="I115" s="29">
        <f t="shared" si="19"/>
        <v>3676000.6454919563</v>
      </c>
    </row>
    <row r="116" spans="1:15" x14ac:dyDescent="0.25">
      <c r="A116" s="27">
        <f t="shared" si="21"/>
        <v>104</v>
      </c>
      <c r="B116" s="28">
        <f t="shared" si="20"/>
        <v>49288</v>
      </c>
      <c r="C116" s="29">
        <f t="shared" si="23"/>
        <v>6878456.5315603837</v>
      </c>
      <c r="D116" s="30">
        <f t="shared" si="25"/>
        <v>65995.573921665753</v>
      </c>
      <c r="E116" s="29">
        <f t="shared" si="24"/>
        <v>65995.573921665753</v>
      </c>
      <c r="F116" s="29">
        <f t="shared" si="22"/>
        <v>37335.338373497492</v>
      </c>
      <c r="G116" s="29">
        <f t="shared" si="26"/>
        <v>28660.235548168264</v>
      </c>
      <c r="H116" s="29">
        <f t="shared" si="18"/>
        <v>6841121.1931868866</v>
      </c>
      <c r="I116" s="29">
        <f t="shared" si="19"/>
        <v>3704660.8810401247</v>
      </c>
    </row>
    <row r="117" spans="1:15" x14ac:dyDescent="0.25">
      <c r="A117" s="27">
        <f t="shared" si="21"/>
        <v>105</v>
      </c>
      <c r="B117" s="28">
        <f t="shared" si="20"/>
        <v>49319</v>
      </c>
      <c r="C117" s="29">
        <f t="shared" si="23"/>
        <v>6841121.1931868866</v>
      </c>
      <c r="D117" s="30">
        <f t="shared" si="25"/>
        <v>65995.573921665753</v>
      </c>
      <c r="E117" s="29">
        <f t="shared" si="24"/>
        <v>65995.573921665753</v>
      </c>
      <c r="F117" s="29">
        <f t="shared" si="22"/>
        <v>37490.902283387055</v>
      </c>
      <c r="G117" s="29">
        <f t="shared" si="26"/>
        <v>28504.671638278698</v>
      </c>
      <c r="H117" s="29">
        <f t="shared" si="18"/>
        <v>6803630.2909034993</v>
      </c>
      <c r="I117" s="29">
        <f t="shared" si="19"/>
        <v>3733165.5526784034</v>
      </c>
    </row>
    <row r="118" spans="1:15" x14ac:dyDescent="0.25">
      <c r="A118" s="27">
        <f t="shared" si="21"/>
        <v>106</v>
      </c>
      <c r="B118" s="28">
        <f t="shared" si="20"/>
        <v>49350</v>
      </c>
      <c r="C118" s="29">
        <f t="shared" si="23"/>
        <v>6803630.2909034993</v>
      </c>
      <c r="D118" s="30">
        <f t="shared" si="25"/>
        <v>65995.573921665753</v>
      </c>
      <c r="E118" s="29">
        <f t="shared" si="24"/>
        <v>65995.573921665753</v>
      </c>
      <c r="F118" s="29">
        <f t="shared" si="22"/>
        <v>37647.114376234502</v>
      </c>
      <c r="G118" s="29">
        <f t="shared" si="26"/>
        <v>28348.459545431251</v>
      </c>
      <c r="H118" s="29">
        <f t="shared" si="18"/>
        <v>6765983.1765272645</v>
      </c>
      <c r="I118" s="29">
        <f t="shared" si="19"/>
        <v>3761514.0122238346</v>
      </c>
    </row>
    <row r="119" spans="1:15" x14ac:dyDescent="0.25">
      <c r="A119" s="27">
        <f t="shared" si="21"/>
        <v>107</v>
      </c>
      <c r="B119" s="28">
        <f t="shared" si="20"/>
        <v>49378</v>
      </c>
      <c r="C119" s="29">
        <f t="shared" si="23"/>
        <v>6765983.1765272645</v>
      </c>
      <c r="D119" s="30">
        <f t="shared" si="25"/>
        <v>65995.573921665753</v>
      </c>
      <c r="E119" s="29">
        <f t="shared" si="24"/>
        <v>65995.573921665753</v>
      </c>
      <c r="F119" s="29">
        <f t="shared" si="22"/>
        <v>37803.977352802147</v>
      </c>
      <c r="G119" s="29">
        <f t="shared" si="26"/>
        <v>28191.596568863606</v>
      </c>
      <c r="H119" s="29">
        <f t="shared" si="18"/>
        <v>6728179.1991744628</v>
      </c>
      <c r="I119" s="29">
        <f t="shared" si="19"/>
        <v>3789705.608792698</v>
      </c>
    </row>
    <row r="120" spans="1:15" x14ac:dyDescent="0.25">
      <c r="A120" s="27">
        <f t="shared" si="21"/>
        <v>108</v>
      </c>
      <c r="B120" s="28">
        <f t="shared" si="20"/>
        <v>49409</v>
      </c>
      <c r="C120" s="29">
        <f t="shared" si="23"/>
        <v>6728179.1991744628</v>
      </c>
      <c r="D120" s="30">
        <f t="shared" si="25"/>
        <v>65995.573921665753</v>
      </c>
      <c r="E120" s="29">
        <f t="shared" si="24"/>
        <v>65995.573921665753</v>
      </c>
      <c r="F120" s="29">
        <f t="shared" si="22"/>
        <v>37961.493925105489</v>
      </c>
      <c r="G120" s="29">
        <f t="shared" si="26"/>
        <v>28034.079996560264</v>
      </c>
      <c r="H120" s="29">
        <f t="shared" si="18"/>
        <v>6690217.705249357</v>
      </c>
      <c r="I120" s="29">
        <f t="shared" si="19"/>
        <v>3817739.6887892582</v>
      </c>
    </row>
    <row r="121" spans="1:15" x14ac:dyDescent="0.25">
      <c r="A121" s="27">
        <f t="shared" si="21"/>
        <v>109</v>
      </c>
      <c r="B121" s="28">
        <f t="shared" si="20"/>
        <v>49439</v>
      </c>
      <c r="C121" s="29">
        <f t="shared" si="23"/>
        <v>6690217.705249357</v>
      </c>
      <c r="D121" s="30">
        <f t="shared" si="25"/>
        <v>65995.573921665753</v>
      </c>
      <c r="E121" s="29">
        <f t="shared" si="24"/>
        <v>65995.573921665753</v>
      </c>
      <c r="F121" s="29">
        <f t="shared" si="22"/>
        <v>38119.6668164601</v>
      </c>
      <c r="G121" s="29">
        <f t="shared" si="26"/>
        <v>27875.907105205657</v>
      </c>
      <c r="H121" s="29">
        <f t="shared" si="18"/>
        <v>6652098.0384328971</v>
      </c>
      <c r="I121" s="29">
        <f t="shared" si="19"/>
        <v>3845615.5958944638</v>
      </c>
    </row>
    <row r="122" spans="1:15" x14ac:dyDescent="0.25">
      <c r="A122" s="27">
        <f t="shared" si="21"/>
        <v>110</v>
      </c>
      <c r="B122" s="28">
        <f t="shared" si="20"/>
        <v>49470</v>
      </c>
      <c r="C122" s="29">
        <f t="shared" si="23"/>
        <v>6652098.0384328971</v>
      </c>
      <c r="D122" s="30">
        <f t="shared" si="25"/>
        <v>65995.573921665753</v>
      </c>
      <c r="E122" s="29">
        <f t="shared" si="24"/>
        <v>65995.573921665753</v>
      </c>
      <c r="F122" s="29">
        <f t="shared" si="22"/>
        <v>38278.498761528681</v>
      </c>
      <c r="G122" s="29">
        <f t="shared" si="26"/>
        <v>27717.075160137072</v>
      </c>
      <c r="H122" s="29">
        <f t="shared" si="18"/>
        <v>6613819.539671368</v>
      </c>
      <c r="I122" s="29">
        <f t="shared" si="19"/>
        <v>3873332.6710546007</v>
      </c>
    </row>
    <row r="123" spans="1:15" x14ac:dyDescent="0.25">
      <c r="A123" s="27">
        <f t="shared" si="21"/>
        <v>111</v>
      </c>
      <c r="B123" s="28">
        <f t="shared" si="20"/>
        <v>49500</v>
      </c>
      <c r="C123" s="29">
        <f t="shared" si="23"/>
        <v>6613819.539671368</v>
      </c>
      <c r="D123" s="30">
        <f t="shared" si="25"/>
        <v>65995.573921665753</v>
      </c>
      <c r="E123" s="29">
        <f t="shared" si="24"/>
        <v>65995.573921665753</v>
      </c>
      <c r="F123" s="29">
        <f t="shared" si="22"/>
        <v>38437.992506368391</v>
      </c>
      <c r="G123" s="29">
        <f t="shared" si="26"/>
        <v>27557.581415297365</v>
      </c>
      <c r="H123" s="29">
        <f t="shared" si="18"/>
        <v>6575381.5471649999</v>
      </c>
      <c r="I123" s="29">
        <f t="shared" si="19"/>
        <v>3900890.2524698982</v>
      </c>
    </row>
    <row r="124" spans="1:15" x14ac:dyDescent="0.25">
      <c r="A124" s="27">
        <f t="shared" si="21"/>
        <v>112</v>
      </c>
      <c r="B124" s="28">
        <f t="shared" si="20"/>
        <v>49531</v>
      </c>
      <c r="C124" s="29">
        <f t="shared" si="23"/>
        <v>6575381.5471649999</v>
      </c>
      <c r="D124" s="30">
        <f t="shared" si="25"/>
        <v>65995.573921665753</v>
      </c>
      <c r="E124" s="29">
        <f t="shared" si="24"/>
        <v>65995.573921665753</v>
      </c>
      <c r="F124" s="29">
        <f t="shared" si="22"/>
        <v>38598.150808478254</v>
      </c>
      <c r="G124" s="29">
        <f t="shared" si="26"/>
        <v>27397.423113187502</v>
      </c>
      <c r="H124" s="29">
        <f t="shared" si="18"/>
        <v>6536783.3963565212</v>
      </c>
      <c r="I124" s="29">
        <f t="shared" si="19"/>
        <v>3928287.6755830855</v>
      </c>
    </row>
    <row r="125" spans="1:15" x14ac:dyDescent="0.25">
      <c r="A125" s="27">
        <f t="shared" si="21"/>
        <v>113</v>
      </c>
      <c r="B125" s="28">
        <f t="shared" si="20"/>
        <v>49562</v>
      </c>
      <c r="C125" s="29">
        <f t="shared" si="23"/>
        <v>6536783.3963565212</v>
      </c>
      <c r="D125" s="30">
        <f t="shared" si="25"/>
        <v>65995.573921665753</v>
      </c>
      <c r="E125" s="29">
        <f t="shared" si="24"/>
        <v>65995.573921665753</v>
      </c>
      <c r="F125" s="29">
        <f t="shared" si="22"/>
        <v>38758.976436846919</v>
      </c>
      <c r="G125" s="29">
        <f t="shared" si="26"/>
        <v>27236.597484818838</v>
      </c>
      <c r="H125" s="29">
        <f t="shared" si="18"/>
        <v>6498024.4199196743</v>
      </c>
      <c r="I125" s="29">
        <f t="shared" si="19"/>
        <v>3955524.2730679042</v>
      </c>
    </row>
    <row r="126" spans="1:15" x14ac:dyDescent="0.25">
      <c r="A126" s="27">
        <f t="shared" si="21"/>
        <v>114</v>
      </c>
      <c r="B126" s="28">
        <f t="shared" si="20"/>
        <v>49592</v>
      </c>
      <c r="C126" s="29">
        <f t="shared" si="23"/>
        <v>6498024.4199196743</v>
      </c>
      <c r="D126" s="30">
        <f t="shared" si="25"/>
        <v>65995.573921665753</v>
      </c>
      <c r="E126" s="29">
        <f t="shared" si="24"/>
        <v>65995.573921665753</v>
      </c>
      <c r="F126" s="29">
        <f t="shared" si="22"/>
        <v>38920.472172000445</v>
      </c>
      <c r="G126" s="29">
        <f t="shared" si="26"/>
        <v>27075.101749665311</v>
      </c>
      <c r="H126" s="29">
        <f t="shared" si="18"/>
        <v>6459103.9477476738</v>
      </c>
      <c r="I126" s="29">
        <f t="shared" si="19"/>
        <v>3982599.3748175693</v>
      </c>
    </row>
    <row r="127" spans="1:15" x14ac:dyDescent="0.25">
      <c r="A127" s="27">
        <f t="shared" si="21"/>
        <v>115</v>
      </c>
      <c r="B127" s="28">
        <f t="shared" si="20"/>
        <v>49623</v>
      </c>
      <c r="C127" s="29">
        <f t="shared" si="23"/>
        <v>6459103.9477476738</v>
      </c>
      <c r="D127" s="30">
        <f t="shared" si="25"/>
        <v>65995.573921665753</v>
      </c>
      <c r="E127" s="29">
        <f t="shared" si="24"/>
        <v>65995.573921665753</v>
      </c>
      <c r="F127" s="29">
        <f t="shared" si="22"/>
        <v>39082.640806050447</v>
      </c>
      <c r="G127" s="29">
        <f t="shared" si="26"/>
        <v>26912.933115615309</v>
      </c>
      <c r="H127" s="29">
        <f t="shared" si="18"/>
        <v>6420021.3069416238</v>
      </c>
      <c r="I127" s="29">
        <f t="shared" si="19"/>
        <v>4009512.3079331848</v>
      </c>
    </row>
    <row r="128" spans="1:15" x14ac:dyDescent="0.25">
      <c r="A128" s="27">
        <f t="shared" si="21"/>
        <v>116</v>
      </c>
      <c r="B128" s="28">
        <f t="shared" si="20"/>
        <v>49653</v>
      </c>
      <c r="C128" s="29">
        <f t="shared" si="23"/>
        <v>6420021.3069416238</v>
      </c>
      <c r="D128" s="30">
        <f t="shared" si="25"/>
        <v>65995.573921665753</v>
      </c>
      <c r="E128" s="29">
        <f t="shared" si="24"/>
        <v>65995.573921665753</v>
      </c>
      <c r="F128" s="29">
        <f t="shared" si="22"/>
        <v>39245.485142742313</v>
      </c>
      <c r="G128" s="29">
        <f t="shared" si="26"/>
        <v>26750.088778923437</v>
      </c>
      <c r="H128" s="29">
        <f t="shared" si="18"/>
        <v>6380775.8217988815</v>
      </c>
      <c r="I128" s="29">
        <f t="shared" si="19"/>
        <v>4036262.396712108</v>
      </c>
    </row>
    <row r="129" spans="1:9" x14ac:dyDescent="0.25">
      <c r="A129" s="27">
        <f t="shared" si="21"/>
        <v>117</v>
      </c>
      <c r="B129" s="28">
        <f t="shared" si="20"/>
        <v>49684</v>
      </c>
      <c r="C129" s="29">
        <f t="shared" si="23"/>
        <v>6380775.8217988815</v>
      </c>
      <c r="D129" s="30">
        <f t="shared" si="25"/>
        <v>65995.573921665753</v>
      </c>
      <c r="E129" s="29">
        <f t="shared" si="24"/>
        <v>65995.573921665753</v>
      </c>
      <c r="F129" s="29">
        <f t="shared" si="22"/>
        <v>39409.007997503752</v>
      </c>
      <c r="G129" s="29">
        <f t="shared" si="26"/>
        <v>26586.565924162005</v>
      </c>
      <c r="H129" s="29">
        <f t="shared" si="18"/>
        <v>6341366.813801378</v>
      </c>
      <c r="I129" s="29">
        <f t="shared" si="19"/>
        <v>4062848.9626362701</v>
      </c>
    </row>
    <row r="130" spans="1:9" x14ac:dyDescent="0.25">
      <c r="A130" s="27">
        <f t="shared" si="21"/>
        <v>118</v>
      </c>
      <c r="B130" s="28">
        <f t="shared" si="20"/>
        <v>49715</v>
      </c>
      <c r="C130" s="29">
        <f t="shared" si="23"/>
        <v>6341366.813801378</v>
      </c>
      <c r="D130" s="30">
        <f t="shared" si="25"/>
        <v>65995.573921665753</v>
      </c>
      <c r="E130" s="29">
        <f t="shared" si="24"/>
        <v>65995.573921665753</v>
      </c>
      <c r="F130" s="29">
        <f t="shared" si="22"/>
        <v>39573.21219749334</v>
      </c>
      <c r="G130" s="29">
        <f t="shared" si="26"/>
        <v>26422.36172417241</v>
      </c>
      <c r="H130" s="29">
        <f t="shared" si="18"/>
        <v>6301793.6016038842</v>
      </c>
      <c r="I130" s="29">
        <f t="shared" si="19"/>
        <v>4089271.3243604423</v>
      </c>
    </row>
    <row r="131" spans="1:9" x14ac:dyDescent="0.25">
      <c r="A131" s="27">
        <f t="shared" si="21"/>
        <v>119</v>
      </c>
      <c r="B131" s="28">
        <f t="shared" si="20"/>
        <v>49744</v>
      </c>
      <c r="C131" s="29">
        <f t="shared" si="23"/>
        <v>6301793.6016038842</v>
      </c>
      <c r="D131" s="30">
        <f t="shared" si="25"/>
        <v>65995.573921665753</v>
      </c>
      <c r="E131" s="29">
        <f t="shared" si="24"/>
        <v>65995.573921665753</v>
      </c>
      <c r="F131" s="29">
        <f t="shared" si="22"/>
        <v>39738.10058164956</v>
      </c>
      <c r="G131" s="29">
        <f t="shared" si="26"/>
        <v>26257.473340016189</v>
      </c>
      <c r="H131" s="29">
        <f t="shared" si="18"/>
        <v>6262055.5010222346</v>
      </c>
      <c r="I131" s="29">
        <f t="shared" si="19"/>
        <v>4115528.7977004587</v>
      </c>
    </row>
    <row r="132" spans="1:9" x14ac:dyDescent="0.25">
      <c r="A132" s="27">
        <f t="shared" si="21"/>
        <v>120</v>
      </c>
      <c r="B132" s="28">
        <f t="shared" si="20"/>
        <v>49775</v>
      </c>
      <c r="C132" s="29">
        <f t="shared" si="23"/>
        <v>6262055.5010222346</v>
      </c>
      <c r="D132" s="30">
        <f t="shared" si="25"/>
        <v>65995.573921665753</v>
      </c>
      <c r="E132" s="29">
        <f t="shared" si="24"/>
        <v>65995.573921665753</v>
      </c>
      <c r="F132" s="29">
        <f t="shared" si="22"/>
        <v>39903.676000739768</v>
      </c>
      <c r="G132" s="29">
        <f t="shared" si="26"/>
        <v>26091.897920925981</v>
      </c>
      <c r="H132" s="29">
        <f t="shared" si="18"/>
        <v>6222151.8250214951</v>
      </c>
      <c r="I132" s="29">
        <f t="shared" si="19"/>
        <v>4141620.6956213848</v>
      </c>
    </row>
    <row r="133" spans="1:9" x14ac:dyDescent="0.25">
      <c r="A133" s="31">
        <f t="shared" si="21"/>
        <v>121</v>
      </c>
      <c r="B133" s="32">
        <f t="shared" si="20"/>
        <v>49805</v>
      </c>
      <c r="C133" s="33">
        <f t="shared" si="23"/>
        <v>6222151.8250214951</v>
      </c>
      <c r="D133" s="34">
        <f t="shared" ref="D133:D164" si="27">-PMT(($F$10/Num_Pmt_Per_Year),($O$4*Num_Pmt_Per_Year),$O$3)</f>
        <v>100537.5292154585</v>
      </c>
      <c r="E133" s="33">
        <f t="shared" ref="E133" si="28">IF(ROUND(C133,1)&lt;=0,0,D133)</f>
        <v>100537.5292154585</v>
      </c>
      <c r="F133" s="33">
        <f t="shared" si="22"/>
        <v>22553.22634185577</v>
      </c>
      <c r="G133" s="33">
        <f t="shared" ref="G133:G164" si="29">C133*$F$10/Num_Pmt_Per_Year</f>
        <v>77984.302873602734</v>
      </c>
      <c r="H133" s="33">
        <f t="shared" si="18"/>
        <v>6199598.5986796394</v>
      </c>
      <c r="I133" s="33">
        <f t="shared" si="19"/>
        <v>4219604.9984949874</v>
      </c>
    </row>
    <row r="134" spans="1:9" x14ac:dyDescent="0.25">
      <c r="A134" s="31">
        <f t="shared" si="21"/>
        <v>122</v>
      </c>
      <c r="B134" s="32">
        <f t="shared" si="20"/>
        <v>49836</v>
      </c>
      <c r="C134" s="33">
        <f t="shared" si="23"/>
        <v>6199598.5986796394</v>
      </c>
      <c r="D134" s="34">
        <f t="shared" si="27"/>
        <v>100537.5292154585</v>
      </c>
      <c r="E134" s="33">
        <f t="shared" si="24"/>
        <v>100537.5292154585</v>
      </c>
      <c r="F134" s="33">
        <f t="shared" si="22"/>
        <v>22835.893445340364</v>
      </c>
      <c r="G134" s="33">
        <f t="shared" si="29"/>
        <v>77701.63577011814</v>
      </c>
      <c r="H134" s="33">
        <f t="shared" ref="H134:H197" si="30">C134-F134</f>
        <v>6176762.7052342994</v>
      </c>
      <c r="I134" s="33">
        <f t="shared" ref="I134:I197" si="31">G134+I133</f>
        <v>4297306.6342651052</v>
      </c>
    </row>
    <row r="135" spans="1:9" x14ac:dyDescent="0.25">
      <c r="A135" s="31">
        <f t="shared" si="21"/>
        <v>123</v>
      </c>
      <c r="B135" s="32">
        <f t="shared" si="20"/>
        <v>49866</v>
      </c>
      <c r="C135" s="33">
        <f t="shared" si="23"/>
        <v>6176762.7052342994</v>
      </c>
      <c r="D135" s="34">
        <f t="shared" si="27"/>
        <v>100537.5292154585</v>
      </c>
      <c r="E135" s="33">
        <f t="shared" si="24"/>
        <v>100537.5292154585</v>
      </c>
      <c r="F135" s="33">
        <f t="shared" si="22"/>
        <v>23122.103309855302</v>
      </c>
      <c r="G135" s="33">
        <f t="shared" si="29"/>
        <v>77415.425905603202</v>
      </c>
      <c r="H135" s="33">
        <f t="shared" si="30"/>
        <v>6153640.6019244445</v>
      </c>
      <c r="I135" s="33">
        <f t="shared" si="31"/>
        <v>4374722.0601707082</v>
      </c>
    </row>
    <row r="136" spans="1:9" x14ac:dyDescent="0.25">
      <c r="A136" s="31">
        <f t="shared" si="21"/>
        <v>124</v>
      </c>
      <c r="B136" s="32">
        <f t="shared" si="20"/>
        <v>49897</v>
      </c>
      <c r="C136" s="33">
        <f t="shared" si="23"/>
        <v>6153640.6019244445</v>
      </c>
      <c r="D136" s="34">
        <f t="shared" si="27"/>
        <v>100537.5292154585</v>
      </c>
      <c r="E136" s="33">
        <f t="shared" si="24"/>
        <v>100537.5292154585</v>
      </c>
      <c r="F136" s="33">
        <f t="shared" si="22"/>
        <v>23411.900338005478</v>
      </c>
      <c r="G136" s="33">
        <f t="shared" si="29"/>
        <v>77125.628877453026</v>
      </c>
      <c r="H136" s="33">
        <f t="shared" si="30"/>
        <v>6130228.7015864393</v>
      </c>
      <c r="I136" s="33">
        <f t="shared" si="31"/>
        <v>4451847.6890481608</v>
      </c>
    </row>
    <row r="137" spans="1:9" x14ac:dyDescent="0.25">
      <c r="A137" s="31">
        <f t="shared" si="21"/>
        <v>125</v>
      </c>
      <c r="B137" s="32">
        <f t="shared" si="20"/>
        <v>49928</v>
      </c>
      <c r="C137" s="33">
        <f t="shared" si="23"/>
        <v>6130228.7015864393</v>
      </c>
      <c r="D137" s="34">
        <f t="shared" si="27"/>
        <v>100537.5292154585</v>
      </c>
      <c r="E137" s="33">
        <f t="shared" si="24"/>
        <v>100537.5292154585</v>
      </c>
      <c r="F137" s="33">
        <f t="shared" si="22"/>
        <v>23705.329488908479</v>
      </c>
      <c r="G137" s="33">
        <f t="shared" si="29"/>
        <v>76832.199726550025</v>
      </c>
      <c r="H137" s="33">
        <f t="shared" si="30"/>
        <v>6106523.3720975304</v>
      </c>
      <c r="I137" s="33">
        <f t="shared" si="31"/>
        <v>4528679.8887747107</v>
      </c>
    </row>
    <row r="138" spans="1:9" x14ac:dyDescent="0.25">
      <c r="A138" s="31">
        <f t="shared" si="21"/>
        <v>126</v>
      </c>
      <c r="B138" s="32">
        <f t="shared" si="20"/>
        <v>49958</v>
      </c>
      <c r="C138" s="33">
        <f t="shared" si="23"/>
        <v>6106523.3720975304</v>
      </c>
      <c r="D138" s="34">
        <f t="shared" si="27"/>
        <v>100537.5292154585</v>
      </c>
      <c r="E138" s="33">
        <f t="shared" si="24"/>
        <v>100537.5292154585</v>
      </c>
      <c r="F138" s="33">
        <f t="shared" si="22"/>
        <v>24002.436285169475</v>
      </c>
      <c r="G138" s="33">
        <f t="shared" si="29"/>
        <v>76535.092930289029</v>
      </c>
      <c r="H138" s="33">
        <f t="shared" si="30"/>
        <v>6082520.9358123606</v>
      </c>
      <c r="I138" s="33">
        <f t="shared" si="31"/>
        <v>4605214.9817049997</v>
      </c>
    </row>
    <row r="139" spans="1:9" x14ac:dyDescent="0.25">
      <c r="A139" s="31">
        <f t="shared" si="21"/>
        <v>127</v>
      </c>
      <c r="B139" s="32">
        <f t="shared" si="20"/>
        <v>49989</v>
      </c>
      <c r="C139" s="33">
        <f t="shared" si="23"/>
        <v>6082520.9358123606</v>
      </c>
      <c r="D139" s="34">
        <f t="shared" si="27"/>
        <v>100537.5292154585</v>
      </c>
      <c r="E139" s="33">
        <f t="shared" si="24"/>
        <v>100537.5292154585</v>
      </c>
      <c r="F139" s="33">
        <f t="shared" si="22"/>
        <v>24303.266819943587</v>
      </c>
      <c r="G139" s="33">
        <f t="shared" si="29"/>
        <v>76234.262395514917</v>
      </c>
      <c r="H139" s="33">
        <f t="shared" si="30"/>
        <v>6058217.6689924169</v>
      </c>
      <c r="I139" s="33">
        <f t="shared" si="31"/>
        <v>4681449.2441005148</v>
      </c>
    </row>
    <row r="140" spans="1:9" x14ac:dyDescent="0.25">
      <c r="A140" s="31">
        <f t="shared" si="21"/>
        <v>128</v>
      </c>
      <c r="B140" s="32">
        <f t="shared" si="20"/>
        <v>50019</v>
      </c>
      <c r="C140" s="33">
        <f t="shared" si="23"/>
        <v>6058217.6689924169</v>
      </c>
      <c r="D140" s="34">
        <f t="shared" si="27"/>
        <v>100537.5292154585</v>
      </c>
      <c r="E140" s="33">
        <f t="shared" si="24"/>
        <v>100537.5292154585</v>
      </c>
      <c r="F140" s="33">
        <f t="shared" si="22"/>
        <v>24607.867764086899</v>
      </c>
      <c r="G140" s="33">
        <f t="shared" si="29"/>
        <v>75929.661451371605</v>
      </c>
      <c r="H140" s="33">
        <f t="shared" si="30"/>
        <v>6033609.8012283305</v>
      </c>
      <c r="I140" s="33">
        <f t="shared" si="31"/>
        <v>4757378.9055518862</v>
      </c>
    </row>
    <row r="141" spans="1:9" x14ac:dyDescent="0.25">
      <c r="A141" s="31">
        <f t="shared" si="21"/>
        <v>129</v>
      </c>
      <c r="B141" s="32">
        <f t="shared" si="20"/>
        <v>50050</v>
      </c>
      <c r="C141" s="33">
        <f t="shared" si="23"/>
        <v>6033609.8012283305</v>
      </c>
      <c r="D141" s="34">
        <f t="shared" si="27"/>
        <v>100537.5292154585</v>
      </c>
      <c r="E141" s="33">
        <f t="shared" si="24"/>
        <v>100537.5292154585</v>
      </c>
      <c r="F141" s="33">
        <f t="shared" si="22"/>
        <v>24916.286373396782</v>
      </c>
      <c r="G141" s="33">
        <f t="shared" si="29"/>
        <v>75621.242842061722</v>
      </c>
      <c r="H141" s="33">
        <f t="shared" si="30"/>
        <v>6008693.5148549341</v>
      </c>
      <c r="I141" s="33">
        <f t="shared" si="31"/>
        <v>4833000.1483939476</v>
      </c>
    </row>
    <row r="142" spans="1:9" x14ac:dyDescent="0.25">
      <c r="A142" s="31">
        <f t="shared" si="21"/>
        <v>130</v>
      </c>
      <c r="B142" s="32">
        <f t="shared" ref="B142:B205" si="32">DATE(YEAR(B141),MONTH(B141)+12/Num_Pmt_Per_Year,DAY(B141))</f>
        <v>50081</v>
      </c>
      <c r="C142" s="33">
        <f t="shared" si="23"/>
        <v>6008693.5148549341</v>
      </c>
      <c r="D142" s="34">
        <f t="shared" si="27"/>
        <v>100537.5292154585</v>
      </c>
      <c r="E142" s="33">
        <f t="shared" si="24"/>
        <v>100537.5292154585</v>
      </c>
      <c r="F142" s="33">
        <f t="shared" si="22"/>
        <v>25228.570495943335</v>
      </c>
      <c r="G142" s="33">
        <f t="shared" si="29"/>
        <v>75308.958719515169</v>
      </c>
      <c r="H142" s="33">
        <f t="shared" si="30"/>
        <v>5983464.9443589905</v>
      </c>
      <c r="I142" s="33">
        <f t="shared" si="31"/>
        <v>4908309.1071134629</v>
      </c>
    </row>
    <row r="143" spans="1:9" x14ac:dyDescent="0.25">
      <c r="A143" s="31">
        <f t="shared" ref="A143:A206" si="33">A142+1</f>
        <v>131</v>
      </c>
      <c r="B143" s="32">
        <f t="shared" si="32"/>
        <v>50109</v>
      </c>
      <c r="C143" s="33">
        <f t="shared" si="23"/>
        <v>5983464.9443589905</v>
      </c>
      <c r="D143" s="34">
        <f t="shared" si="27"/>
        <v>100537.5292154585</v>
      </c>
      <c r="E143" s="33">
        <f t="shared" si="24"/>
        <v>100537.5292154585</v>
      </c>
      <c r="F143" s="33">
        <f t="shared" ref="F143:F206" si="34">E143-G143</f>
        <v>25544.768579492491</v>
      </c>
      <c r="G143" s="33">
        <f t="shared" si="29"/>
        <v>74992.760635966013</v>
      </c>
      <c r="H143" s="33">
        <f t="shared" si="30"/>
        <v>5957920.1757794982</v>
      </c>
      <c r="I143" s="33">
        <f t="shared" si="31"/>
        <v>4983301.8677494293</v>
      </c>
    </row>
    <row r="144" spans="1:9" x14ac:dyDescent="0.25">
      <c r="A144" s="31">
        <f t="shared" si="33"/>
        <v>132</v>
      </c>
      <c r="B144" s="32">
        <f t="shared" si="32"/>
        <v>50140</v>
      </c>
      <c r="C144" s="33">
        <f t="shared" si="23"/>
        <v>5957920.1757794982</v>
      </c>
      <c r="D144" s="34">
        <f t="shared" si="27"/>
        <v>100537.5292154585</v>
      </c>
      <c r="E144" s="33">
        <f t="shared" si="24"/>
        <v>100537.5292154585</v>
      </c>
      <c r="F144" s="33">
        <f t="shared" si="34"/>
        <v>25864.929679022141</v>
      </c>
      <c r="G144" s="33">
        <f t="shared" si="29"/>
        <v>74672.599536436363</v>
      </c>
      <c r="H144" s="33">
        <f t="shared" si="30"/>
        <v>5932055.246100476</v>
      </c>
      <c r="I144" s="33">
        <f t="shared" si="31"/>
        <v>5057974.4672858659</v>
      </c>
    </row>
    <row r="145" spans="1:9" x14ac:dyDescent="0.25">
      <c r="A145" s="31">
        <f t="shared" si="33"/>
        <v>133</v>
      </c>
      <c r="B145" s="32">
        <f t="shared" si="32"/>
        <v>50170</v>
      </c>
      <c r="C145" s="33">
        <f t="shared" si="23"/>
        <v>5932055.246100476</v>
      </c>
      <c r="D145" s="34">
        <f t="shared" si="27"/>
        <v>100537.5292154585</v>
      </c>
      <c r="E145" s="33">
        <f t="shared" si="24"/>
        <v>100537.5292154585</v>
      </c>
      <c r="F145" s="33">
        <f t="shared" si="34"/>
        <v>26189.103464332555</v>
      </c>
      <c r="G145" s="33">
        <f t="shared" si="29"/>
        <v>74348.425751125949</v>
      </c>
      <c r="H145" s="33">
        <f t="shared" si="30"/>
        <v>5905866.1426361436</v>
      </c>
      <c r="I145" s="33">
        <f t="shared" si="31"/>
        <v>5132322.8930369923</v>
      </c>
    </row>
    <row r="146" spans="1:9" x14ac:dyDescent="0.25">
      <c r="A146" s="31">
        <f t="shared" si="33"/>
        <v>134</v>
      </c>
      <c r="B146" s="32">
        <f t="shared" si="32"/>
        <v>50201</v>
      </c>
      <c r="C146" s="33">
        <f t="shared" si="23"/>
        <v>5905866.1426361436</v>
      </c>
      <c r="D146" s="34">
        <f t="shared" si="27"/>
        <v>100537.5292154585</v>
      </c>
      <c r="E146" s="33">
        <f t="shared" si="24"/>
        <v>100537.5292154585</v>
      </c>
      <c r="F146" s="33">
        <f t="shared" si="34"/>
        <v>26517.340227752182</v>
      </c>
      <c r="G146" s="33">
        <f t="shared" si="29"/>
        <v>74020.188987706322</v>
      </c>
      <c r="H146" s="33">
        <f t="shared" si="30"/>
        <v>5879348.8024083916</v>
      </c>
      <c r="I146" s="33">
        <f t="shared" si="31"/>
        <v>5206343.0820246991</v>
      </c>
    </row>
    <row r="147" spans="1:9" x14ac:dyDescent="0.25">
      <c r="A147" s="31">
        <f t="shared" si="33"/>
        <v>135</v>
      </c>
      <c r="B147" s="32">
        <f t="shared" si="32"/>
        <v>50231</v>
      </c>
      <c r="C147" s="33">
        <f t="shared" si="23"/>
        <v>5879348.8024083916</v>
      </c>
      <c r="D147" s="34">
        <f t="shared" si="27"/>
        <v>100537.5292154585</v>
      </c>
      <c r="E147" s="33">
        <f t="shared" si="24"/>
        <v>100537.5292154585</v>
      </c>
      <c r="F147" s="33">
        <f t="shared" si="34"/>
        <v>26849.690891940001</v>
      </c>
      <c r="G147" s="33">
        <f t="shared" si="29"/>
        <v>73687.838323518503</v>
      </c>
      <c r="H147" s="33">
        <f t="shared" si="30"/>
        <v>5852499.1115164515</v>
      </c>
      <c r="I147" s="33">
        <f t="shared" si="31"/>
        <v>5280030.9203482177</v>
      </c>
    </row>
    <row r="148" spans="1:9" x14ac:dyDescent="0.25">
      <c r="A148" s="31">
        <f t="shared" si="33"/>
        <v>136</v>
      </c>
      <c r="B148" s="32">
        <f t="shared" si="32"/>
        <v>50262</v>
      </c>
      <c r="C148" s="33">
        <f t="shared" si="23"/>
        <v>5852499.1115164515</v>
      </c>
      <c r="D148" s="34">
        <f t="shared" si="27"/>
        <v>100537.5292154585</v>
      </c>
      <c r="E148" s="33">
        <f t="shared" si="24"/>
        <v>100537.5292154585</v>
      </c>
      <c r="F148" s="33">
        <f t="shared" si="34"/>
        <v>27186.207017785666</v>
      </c>
      <c r="G148" s="33">
        <f t="shared" si="29"/>
        <v>73351.322197672838</v>
      </c>
      <c r="H148" s="33">
        <f t="shared" si="30"/>
        <v>5825312.9044986656</v>
      </c>
      <c r="I148" s="33">
        <f t="shared" si="31"/>
        <v>5353382.2425458906</v>
      </c>
    </row>
    <row r="149" spans="1:9" x14ac:dyDescent="0.25">
      <c r="A149" s="31">
        <f t="shared" si="33"/>
        <v>137</v>
      </c>
      <c r="B149" s="32">
        <f t="shared" si="32"/>
        <v>50293</v>
      </c>
      <c r="C149" s="33">
        <f t="shared" si="23"/>
        <v>5825312.9044986656</v>
      </c>
      <c r="D149" s="34">
        <f t="shared" si="27"/>
        <v>100537.5292154585</v>
      </c>
      <c r="E149" s="33">
        <f t="shared" si="24"/>
        <v>100537.5292154585</v>
      </c>
      <c r="F149" s="33">
        <f t="shared" si="34"/>
        <v>27526.940812408575</v>
      </c>
      <c r="G149" s="33">
        <f t="shared" si="29"/>
        <v>73010.588403049929</v>
      </c>
      <c r="H149" s="33">
        <f t="shared" si="30"/>
        <v>5797785.9636862567</v>
      </c>
      <c r="I149" s="33">
        <f t="shared" si="31"/>
        <v>5426392.8309489405</v>
      </c>
    </row>
    <row r="150" spans="1:9" x14ac:dyDescent="0.25">
      <c r="A150" s="31">
        <f t="shared" si="33"/>
        <v>138</v>
      </c>
      <c r="B150" s="32">
        <f t="shared" si="32"/>
        <v>50323</v>
      </c>
      <c r="C150" s="33">
        <f t="shared" si="23"/>
        <v>5797785.9636862567</v>
      </c>
      <c r="D150" s="34">
        <f t="shared" si="27"/>
        <v>100537.5292154585</v>
      </c>
      <c r="E150" s="33">
        <f t="shared" si="24"/>
        <v>100537.5292154585</v>
      </c>
      <c r="F150" s="33">
        <f t="shared" si="34"/>
        <v>27871.945137257426</v>
      </c>
      <c r="G150" s="33">
        <f t="shared" si="29"/>
        <v>72665.584078201078</v>
      </c>
      <c r="H150" s="33">
        <f t="shared" si="30"/>
        <v>5769914.018548999</v>
      </c>
      <c r="I150" s="33">
        <f t="shared" si="31"/>
        <v>5499058.4150271416</v>
      </c>
    </row>
    <row r="151" spans="1:9" x14ac:dyDescent="0.25">
      <c r="A151" s="31">
        <f t="shared" si="33"/>
        <v>139</v>
      </c>
      <c r="B151" s="32">
        <f t="shared" si="32"/>
        <v>50354</v>
      </c>
      <c r="C151" s="33">
        <f t="shared" si="23"/>
        <v>5769914.018548999</v>
      </c>
      <c r="D151" s="34">
        <f t="shared" si="27"/>
        <v>100537.5292154585</v>
      </c>
      <c r="E151" s="33">
        <f t="shared" si="24"/>
        <v>100537.5292154585</v>
      </c>
      <c r="F151" s="33">
        <f t="shared" si="34"/>
        <v>28221.273516311063</v>
      </c>
      <c r="G151" s="33">
        <f t="shared" si="29"/>
        <v>72316.255699147441</v>
      </c>
      <c r="H151" s="33">
        <f t="shared" si="30"/>
        <v>5741692.7450326877</v>
      </c>
      <c r="I151" s="33">
        <f t="shared" si="31"/>
        <v>5571374.670726289</v>
      </c>
    </row>
    <row r="152" spans="1:9" x14ac:dyDescent="0.25">
      <c r="A152" s="31">
        <f t="shared" si="33"/>
        <v>140</v>
      </c>
      <c r="B152" s="32">
        <f t="shared" si="32"/>
        <v>50384</v>
      </c>
      <c r="C152" s="33">
        <f t="shared" si="23"/>
        <v>5741692.7450326877</v>
      </c>
      <c r="D152" s="34">
        <f t="shared" si="27"/>
        <v>100537.5292154585</v>
      </c>
      <c r="E152" s="33">
        <f t="shared" si="24"/>
        <v>100537.5292154585</v>
      </c>
      <c r="F152" s="33">
        <f t="shared" si="34"/>
        <v>28574.980144382163</v>
      </c>
      <c r="G152" s="33">
        <f t="shared" si="29"/>
        <v>71962.549071076341</v>
      </c>
      <c r="H152" s="33">
        <f t="shared" si="30"/>
        <v>5713117.7648883052</v>
      </c>
      <c r="I152" s="33">
        <f t="shared" si="31"/>
        <v>5643337.2197973654</v>
      </c>
    </row>
    <row r="153" spans="1:9" x14ac:dyDescent="0.25">
      <c r="A153" s="31">
        <f t="shared" si="33"/>
        <v>141</v>
      </c>
      <c r="B153" s="32">
        <f t="shared" si="32"/>
        <v>50415</v>
      </c>
      <c r="C153" s="33">
        <f t="shared" ref="C153:C192" si="35">IF(H152&lt;=0,0,H152)</f>
        <v>5713117.7648883052</v>
      </c>
      <c r="D153" s="34">
        <f t="shared" si="27"/>
        <v>100537.5292154585</v>
      </c>
      <c r="E153" s="33">
        <f t="shared" ref="E153:E216" si="36">IF(ROUND(C153,1)&lt;=0,0,D153)</f>
        <v>100537.5292154585</v>
      </c>
      <c r="F153" s="33">
        <f t="shared" si="34"/>
        <v>28933.119895525087</v>
      </c>
      <c r="G153" s="33">
        <f t="shared" si="29"/>
        <v>71604.409319933417</v>
      </c>
      <c r="H153" s="33">
        <f t="shared" si="30"/>
        <v>5684184.6449927799</v>
      </c>
      <c r="I153" s="33">
        <f t="shared" si="31"/>
        <v>5714941.6291172989</v>
      </c>
    </row>
    <row r="154" spans="1:9" x14ac:dyDescent="0.25">
      <c r="A154" s="31">
        <f t="shared" si="33"/>
        <v>142</v>
      </c>
      <c r="B154" s="32">
        <f t="shared" si="32"/>
        <v>50446</v>
      </c>
      <c r="C154" s="33">
        <f t="shared" si="35"/>
        <v>5684184.6449927799</v>
      </c>
      <c r="D154" s="34">
        <f t="shared" si="27"/>
        <v>100537.5292154585</v>
      </c>
      <c r="E154" s="33">
        <f t="shared" si="36"/>
        <v>100537.5292154585</v>
      </c>
      <c r="F154" s="33">
        <f t="shared" si="34"/>
        <v>29295.74833154901</v>
      </c>
      <c r="G154" s="33">
        <f t="shared" si="29"/>
        <v>71241.780883909494</v>
      </c>
      <c r="H154" s="33">
        <f t="shared" si="30"/>
        <v>5654888.8966612313</v>
      </c>
      <c r="I154" s="33">
        <f t="shared" si="31"/>
        <v>5786183.4100012081</v>
      </c>
    </row>
    <row r="155" spans="1:9" x14ac:dyDescent="0.25">
      <c r="A155" s="31">
        <f t="shared" si="33"/>
        <v>143</v>
      </c>
      <c r="B155" s="32">
        <f t="shared" si="32"/>
        <v>50474</v>
      </c>
      <c r="C155" s="33">
        <f t="shared" si="35"/>
        <v>5654888.8966612313</v>
      </c>
      <c r="D155" s="34">
        <f t="shared" si="27"/>
        <v>100537.5292154585</v>
      </c>
      <c r="E155" s="33">
        <f t="shared" si="36"/>
        <v>100537.5292154585</v>
      </c>
      <c r="F155" s="33">
        <f t="shared" si="34"/>
        <v>29662.921710637747</v>
      </c>
      <c r="G155" s="33">
        <f t="shared" si="29"/>
        <v>70874.607504820757</v>
      </c>
      <c r="H155" s="33">
        <f t="shared" si="30"/>
        <v>5625225.9749505939</v>
      </c>
      <c r="I155" s="33">
        <f>G155+I154</f>
        <v>5857058.0175060285</v>
      </c>
    </row>
    <row r="156" spans="1:9" x14ac:dyDescent="0.25">
      <c r="A156" s="31">
        <f t="shared" si="33"/>
        <v>144</v>
      </c>
      <c r="B156" s="32">
        <f t="shared" si="32"/>
        <v>50505</v>
      </c>
      <c r="C156" s="33">
        <f t="shared" si="35"/>
        <v>5625225.9749505939</v>
      </c>
      <c r="D156" s="34">
        <f t="shared" si="27"/>
        <v>100537.5292154585</v>
      </c>
      <c r="E156" s="33">
        <f t="shared" si="36"/>
        <v>100537.5292154585</v>
      </c>
      <c r="F156" s="33">
        <f t="shared" si="34"/>
        <v>30034.696996077735</v>
      </c>
      <c r="G156" s="33">
        <f t="shared" si="29"/>
        <v>70502.832219380769</v>
      </c>
      <c r="H156" s="33">
        <f t="shared" si="30"/>
        <v>5595191.277954516</v>
      </c>
      <c r="I156" s="33">
        <f t="shared" si="31"/>
        <v>5927560.8497254094</v>
      </c>
    </row>
    <row r="157" spans="1:9" x14ac:dyDescent="0.25">
      <c r="A157" s="31">
        <f t="shared" si="33"/>
        <v>145</v>
      </c>
      <c r="B157" s="32">
        <f t="shared" si="32"/>
        <v>50535</v>
      </c>
      <c r="C157" s="33">
        <f t="shared" si="35"/>
        <v>5595191.277954516</v>
      </c>
      <c r="D157" s="34">
        <f t="shared" si="27"/>
        <v>100537.5292154585</v>
      </c>
      <c r="E157" s="33">
        <f t="shared" si="36"/>
        <v>100537.5292154585</v>
      </c>
      <c r="F157" s="33">
        <f t="shared" si="34"/>
        <v>30411.131865095245</v>
      </c>
      <c r="G157" s="33">
        <f t="shared" si="29"/>
        <v>70126.397350363259</v>
      </c>
      <c r="H157" s="33">
        <f t="shared" si="30"/>
        <v>5564780.1460894207</v>
      </c>
      <c r="I157" s="33">
        <f t="shared" si="31"/>
        <v>5997687.2470757728</v>
      </c>
    </row>
    <row r="158" spans="1:9" x14ac:dyDescent="0.25">
      <c r="A158" s="31">
        <f t="shared" si="33"/>
        <v>146</v>
      </c>
      <c r="B158" s="32">
        <f t="shared" si="32"/>
        <v>50566</v>
      </c>
      <c r="C158" s="33">
        <f t="shared" si="35"/>
        <v>5564780.1460894207</v>
      </c>
      <c r="D158" s="34">
        <f t="shared" si="27"/>
        <v>100537.5292154585</v>
      </c>
      <c r="E158" s="33">
        <f t="shared" si="36"/>
        <v>100537.5292154585</v>
      </c>
      <c r="F158" s="33">
        <f t="shared" si="34"/>
        <v>30792.284717804447</v>
      </c>
      <c r="G158" s="33">
        <f t="shared" si="29"/>
        <v>69745.244497654057</v>
      </c>
      <c r="H158" s="33">
        <f t="shared" si="30"/>
        <v>5533987.8613716159</v>
      </c>
      <c r="I158" s="33">
        <f t="shared" si="31"/>
        <v>6067432.4915734269</v>
      </c>
    </row>
    <row r="159" spans="1:9" x14ac:dyDescent="0.25">
      <c r="A159" s="31">
        <f t="shared" si="33"/>
        <v>147</v>
      </c>
      <c r="B159" s="32">
        <f t="shared" si="32"/>
        <v>50596</v>
      </c>
      <c r="C159" s="33">
        <f t="shared" si="35"/>
        <v>5533987.8613716159</v>
      </c>
      <c r="D159" s="34">
        <f t="shared" si="27"/>
        <v>100537.5292154585</v>
      </c>
      <c r="E159" s="33">
        <f t="shared" si="36"/>
        <v>100537.5292154585</v>
      </c>
      <c r="F159" s="33">
        <f t="shared" si="34"/>
        <v>31178.214686267602</v>
      </c>
      <c r="G159" s="33">
        <f t="shared" si="29"/>
        <v>69359.314529190902</v>
      </c>
      <c r="H159" s="33">
        <f t="shared" si="30"/>
        <v>5502809.6466853479</v>
      </c>
      <c r="I159" s="33">
        <f t="shared" si="31"/>
        <v>6136791.8061026176</v>
      </c>
    </row>
    <row r="160" spans="1:9" x14ac:dyDescent="0.25">
      <c r="A160" s="31">
        <f t="shared" si="33"/>
        <v>148</v>
      </c>
      <c r="B160" s="32">
        <f t="shared" si="32"/>
        <v>50627</v>
      </c>
      <c r="C160" s="33">
        <f t="shared" si="35"/>
        <v>5502809.6466853479</v>
      </c>
      <c r="D160" s="34">
        <f t="shared" si="27"/>
        <v>100537.5292154585</v>
      </c>
      <c r="E160" s="33">
        <f t="shared" si="36"/>
        <v>100537.5292154585</v>
      </c>
      <c r="F160" s="33">
        <f t="shared" si="34"/>
        <v>31568.981643668812</v>
      </c>
      <c r="G160" s="33">
        <f t="shared" si="29"/>
        <v>68968.547571789692</v>
      </c>
      <c r="H160" s="33">
        <f t="shared" si="30"/>
        <v>5471240.6650416795</v>
      </c>
      <c r="I160" s="33">
        <f t="shared" si="31"/>
        <v>6205760.3536744071</v>
      </c>
    </row>
    <row r="161" spans="1:9" x14ac:dyDescent="0.25">
      <c r="A161" s="31">
        <f t="shared" si="33"/>
        <v>149</v>
      </c>
      <c r="B161" s="32">
        <f t="shared" si="32"/>
        <v>50658</v>
      </c>
      <c r="C161" s="33">
        <f t="shared" si="35"/>
        <v>5471240.6650416795</v>
      </c>
      <c r="D161" s="34">
        <f t="shared" si="27"/>
        <v>100537.5292154585</v>
      </c>
      <c r="E161" s="33">
        <f t="shared" si="36"/>
        <v>100537.5292154585</v>
      </c>
      <c r="F161" s="33">
        <f t="shared" si="34"/>
        <v>31964.646213602799</v>
      </c>
      <c r="G161" s="33">
        <f t="shared" si="29"/>
        <v>68572.883001855706</v>
      </c>
      <c r="H161" s="33">
        <f t="shared" si="30"/>
        <v>5439276.0188280763</v>
      </c>
      <c r="I161" s="33">
        <f t="shared" si="31"/>
        <v>6274333.2366762627</v>
      </c>
    </row>
    <row r="162" spans="1:9" x14ac:dyDescent="0.25">
      <c r="A162" s="31">
        <f t="shared" si="33"/>
        <v>150</v>
      </c>
      <c r="B162" s="32">
        <f t="shared" si="32"/>
        <v>50688</v>
      </c>
      <c r="C162" s="33">
        <f t="shared" si="35"/>
        <v>5439276.0188280763</v>
      </c>
      <c r="D162" s="34">
        <f t="shared" si="27"/>
        <v>100537.5292154585</v>
      </c>
      <c r="E162" s="33">
        <f t="shared" si="36"/>
        <v>100537.5292154585</v>
      </c>
      <c r="F162" s="33">
        <f t="shared" si="34"/>
        <v>32365.269779479961</v>
      </c>
      <c r="G162" s="33">
        <f t="shared" si="29"/>
        <v>68172.259435978543</v>
      </c>
      <c r="H162" s="33">
        <f t="shared" si="30"/>
        <v>5406910.7490485962</v>
      </c>
      <c r="I162" s="33">
        <f t="shared" si="31"/>
        <v>6342505.4961122414</v>
      </c>
    </row>
    <row r="163" spans="1:9" x14ac:dyDescent="0.25">
      <c r="A163" s="31">
        <f t="shared" si="33"/>
        <v>151</v>
      </c>
      <c r="B163" s="32">
        <f t="shared" si="32"/>
        <v>50719</v>
      </c>
      <c r="C163" s="33">
        <f t="shared" si="35"/>
        <v>5406910.7490485962</v>
      </c>
      <c r="D163" s="34">
        <f t="shared" si="27"/>
        <v>100537.5292154585</v>
      </c>
      <c r="E163" s="33">
        <f t="shared" si="36"/>
        <v>100537.5292154585</v>
      </c>
      <c r="F163" s="33">
        <f t="shared" si="34"/>
        <v>32770.914494049444</v>
      </c>
      <c r="G163" s="33">
        <f t="shared" si="29"/>
        <v>67766.61472140906</v>
      </c>
      <c r="H163" s="33">
        <f t="shared" si="30"/>
        <v>5374139.8345545465</v>
      </c>
      <c r="I163" s="33">
        <f t="shared" si="31"/>
        <v>6410272.1108336505</v>
      </c>
    </row>
    <row r="164" spans="1:9" x14ac:dyDescent="0.25">
      <c r="A164" s="31">
        <f t="shared" si="33"/>
        <v>152</v>
      </c>
      <c r="B164" s="32">
        <f t="shared" si="32"/>
        <v>50749</v>
      </c>
      <c r="C164" s="33">
        <f t="shared" si="35"/>
        <v>5374139.8345545465</v>
      </c>
      <c r="D164" s="34">
        <f t="shared" si="27"/>
        <v>100537.5292154585</v>
      </c>
      <c r="E164" s="33">
        <f t="shared" si="36"/>
        <v>100537.5292154585</v>
      </c>
      <c r="F164" s="33">
        <f t="shared" si="34"/>
        <v>33181.643289041531</v>
      </c>
      <c r="G164" s="33">
        <f t="shared" si="29"/>
        <v>67355.885926416973</v>
      </c>
      <c r="H164" s="33">
        <f t="shared" si="30"/>
        <v>5340958.1912655048</v>
      </c>
      <c r="I164" s="33">
        <f t="shared" si="31"/>
        <v>6477627.9967600675</v>
      </c>
    </row>
    <row r="165" spans="1:9" x14ac:dyDescent="0.25">
      <c r="A165" s="31">
        <f t="shared" si="33"/>
        <v>153</v>
      </c>
      <c r="B165" s="32">
        <f t="shared" si="32"/>
        <v>50780</v>
      </c>
      <c r="C165" s="33">
        <f t="shared" si="35"/>
        <v>5340958.1912655048</v>
      </c>
      <c r="D165" s="34">
        <f t="shared" ref="D165:D196" si="37">-PMT(($F$10/Num_Pmt_Per_Year),($O$4*Num_Pmt_Per_Year),$O$3)</f>
        <v>100537.5292154585</v>
      </c>
      <c r="E165" s="33">
        <f t="shared" si="36"/>
        <v>100537.5292154585</v>
      </c>
      <c r="F165" s="33">
        <f t="shared" si="34"/>
        <v>33597.519884930851</v>
      </c>
      <c r="G165" s="33">
        <f t="shared" ref="G165:G196" si="38">C165*$F$10/Num_Pmt_Per_Year</f>
        <v>66940.009330527653</v>
      </c>
      <c r="H165" s="33">
        <f t="shared" si="30"/>
        <v>5307360.6713805739</v>
      </c>
      <c r="I165" s="33">
        <f t="shared" si="31"/>
        <v>6544568.0060905954</v>
      </c>
    </row>
    <row r="166" spans="1:9" x14ac:dyDescent="0.25">
      <c r="A166" s="31">
        <f t="shared" si="33"/>
        <v>154</v>
      </c>
      <c r="B166" s="32">
        <f t="shared" si="32"/>
        <v>50811</v>
      </c>
      <c r="C166" s="33">
        <f t="shared" si="35"/>
        <v>5307360.6713805739</v>
      </c>
      <c r="D166" s="34">
        <f t="shared" si="37"/>
        <v>100537.5292154585</v>
      </c>
      <c r="E166" s="33">
        <f t="shared" si="36"/>
        <v>100537.5292154585</v>
      </c>
      <c r="F166" s="33">
        <f t="shared" si="34"/>
        <v>34018.608800821996</v>
      </c>
      <c r="G166" s="33">
        <f t="shared" si="38"/>
        <v>66518.920414636508</v>
      </c>
      <c r="H166" s="33">
        <f t="shared" si="30"/>
        <v>5273342.0625797519</v>
      </c>
      <c r="I166" s="33">
        <f t="shared" si="31"/>
        <v>6611086.9265052322</v>
      </c>
    </row>
    <row r="167" spans="1:9" x14ac:dyDescent="0.25">
      <c r="A167" s="31">
        <f t="shared" si="33"/>
        <v>155</v>
      </c>
      <c r="B167" s="32">
        <f t="shared" si="32"/>
        <v>50839</v>
      </c>
      <c r="C167" s="33">
        <f t="shared" si="35"/>
        <v>5273342.0625797519</v>
      </c>
      <c r="D167" s="34">
        <f t="shared" si="37"/>
        <v>100537.5292154585</v>
      </c>
      <c r="E167" s="33">
        <f t="shared" si="36"/>
        <v>100537.5292154585</v>
      </c>
      <c r="F167" s="33">
        <f t="shared" si="34"/>
        <v>34444.975364458951</v>
      </c>
      <c r="G167" s="33">
        <f t="shared" si="38"/>
        <v>66092.553850999553</v>
      </c>
      <c r="H167" s="33">
        <f t="shared" si="30"/>
        <v>5238897.0872152932</v>
      </c>
      <c r="I167" s="33">
        <f t="shared" si="31"/>
        <v>6677179.4803562313</v>
      </c>
    </row>
    <row r="168" spans="1:9" x14ac:dyDescent="0.25">
      <c r="A168" s="31">
        <f t="shared" si="33"/>
        <v>156</v>
      </c>
      <c r="B168" s="32">
        <f t="shared" si="32"/>
        <v>50870</v>
      </c>
      <c r="C168" s="33">
        <f t="shared" si="35"/>
        <v>5238897.0872152932</v>
      </c>
      <c r="D168" s="34">
        <f t="shared" si="37"/>
        <v>100537.5292154585</v>
      </c>
      <c r="E168" s="33">
        <f t="shared" si="36"/>
        <v>100537.5292154585</v>
      </c>
      <c r="F168" s="33">
        <f t="shared" si="34"/>
        <v>34876.685722360169</v>
      </c>
      <c r="G168" s="33">
        <f t="shared" si="38"/>
        <v>65660.843493098335</v>
      </c>
      <c r="H168" s="33">
        <f t="shared" si="30"/>
        <v>5204020.4014929328</v>
      </c>
      <c r="I168" s="33">
        <f t="shared" si="31"/>
        <v>6742840.3238493297</v>
      </c>
    </row>
    <row r="169" spans="1:9" x14ac:dyDescent="0.25">
      <c r="A169" s="31">
        <f t="shared" si="33"/>
        <v>157</v>
      </c>
      <c r="B169" s="32">
        <f t="shared" si="32"/>
        <v>50900</v>
      </c>
      <c r="C169" s="33">
        <f t="shared" si="35"/>
        <v>5204020.4014929328</v>
      </c>
      <c r="D169" s="34">
        <f t="shared" si="37"/>
        <v>100537.5292154585</v>
      </c>
      <c r="E169" s="33">
        <f t="shared" si="36"/>
        <v>100537.5292154585</v>
      </c>
      <c r="F169" s="33">
        <f t="shared" si="34"/>
        <v>35313.806850080422</v>
      </c>
      <c r="G169" s="33">
        <f t="shared" si="38"/>
        <v>65223.722365378082</v>
      </c>
      <c r="H169" s="33">
        <f t="shared" si="30"/>
        <v>5168706.5946428524</v>
      </c>
      <c r="I169" s="33">
        <f t="shared" si="31"/>
        <v>6808064.0462147081</v>
      </c>
    </row>
    <row r="170" spans="1:9" x14ac:dyDescent="0.25">
      <c r="A170" s="31">
        <f t="shared" si="33"/>
        <v>158</v>
      </c>
      <c r="B170" s="32">
        <f t="shared" si="32"/>
        <v>50931</v>
      </c>
      <c r="C170" s="33">
        <f t="shared" si="35"/>
        <v>5168706.5946428524</v>
      </c>
      <c r="D170" s="34">
        <f t="shared" si="37"/>
        <v>100537.5292154585</v>
      </c>
      <c r="E170" s="33">
        <f t="shared" si="36"/>
        <v>100537.5292154585</v>
      </c>
      <c r="F170" s="33">
        <f t="shared" si="34"/>
        <v>35756.406562601434</v>
      </c>
      <c r="G170" s="33">
        <f t="shared" si="38"/>
        <v>64781.12265285707</v>
      </c>
      <c r="H170" s="33">
        <f t="shared" si="30"/>
        <v>5132950.1880802512</v>
      </c>
      <c r="I170" s="33">
        <f t="shared" si="31"/>
        <v>6872845.1688675648</v>
      </c>
    </row>
    <row r="171" spans="1:9" x14ac:dyDescent="0.25">
      <c r="A171" s="31">
        <f t="shared" si="33"/>
        <v>159</v>
      </c>
      <c r="B171" s="32">
        <f t="shared" si="32"/>
        <v>50961</v>
      </c>
      <c r="C171" s="33">
        <f t="shared" si="35"/>
        <v>5132950.1880802512</v>
      </c>
      <c r="D171" s="34">
        <f t="shared" si="37"/>
        <v>100537.5292154585</v>
      </c>
      <c r="E171" s="33">
        <f t="shared" si="36"/>
        <v>100537.5292154585</v>
      </c>
      <c r="F171" s="33">
        <f t="shared" si="34"/>
        <v>36204.553524852694</v>
      </c>
      <c r="G171" s="33">
        <f t="shared" si="38"/>
        <v>64332.97569060581</v>
      </c>
      <c r="H171" s="33">
        <f t="shared" si="30"/>
        <v>5096745.6345553985</v>
      </c>
      <c r="I171" s="33">
        <f t="shared" si="31"/>
        <v>6937178.1445581708</v>
      </c>
    </row>
    <row r="172" spans="1:9" x14ac:dyDescent="0.25">
      <c r="A172" s="31">
        <f t="shared" si="33"/>
        <v>160</v>
      </c>
      <c r="B172" s="32">
        <f t="shared" si="32"/>
        <v>50992</v>
      </c>
      <c r="C172" s="33">
        <f t="shared" si="35"/>
        <v>5096745.6345553985</v>
      </c>
      <c r="D172" s="34">
        <f t="shared" si="37"/>
        <v>100537.5292154585</v>
      </c>
      <c r="E172" s="33">
        <f t="shared" si="36"/>
        <v>100537.5292154585</v>
      </c>
      <c r="F172" s="33">
        <f t="shared" si="34"/>
        <v>36658.317262364188</v>
      </c>
      <c r="G172" s="33">
        <f t="shared" si="38"/>
        <v>63879.211953094316</v>
      </c>
      <c r="H172" s="33">
        <f t="shared" si="30"/>
        <v>5060087.3172930339</v>
      </c>
      <c r="I172" s="33">
        <f t="shared" si="31"/>
        <v>7001057.356511265</v>
      </c>
    </row>
    <row r="173" spans="1:9" x14ac:dyDescent="0.25">
      <c r="A173" s="31">
        <f t="shared" si="33"/>
        <v>161</v>
      </c>
      <c r="B173" s="32">
        <f t="shared" si="32"/>
        <v>51023</v>
      </c>
      <c r="C173" s="33">
        <f t="shared" si="35"/>
        <v>5060087.3172930339</v>
      </c>
      <c r="D173" s="34">
        <f t="shared" si="37"/>
        <v>100537.5292154585</v>
      </c>
      <c r="E173" s="33">
        <f t="shared" si="36"/>
        <v>100537.5292154585</v>
      </c>
      <c r="F173" s="33">
        <f t="shared" si="34"/>
        <v>37117.768172052492</v>
      </c>
      <c r="G173" s="33">
        <f t="shared" si="38"/>
        <v>63419.761043406012</v>
      </c>
      <c r="H173" s="33">
        <f t="shared" si="30"/>
        <v>5022969.5491209812</v>
      </c>
      <c r="I173" s="33">
        <f t="shared" si="31"/>
        <v>7064477.1175546711</v>
      </c>
    </row>
    <row r="174" spans="1:9" x14ac:dyDescent="0.25">
      <c r="A174" s="31">
        <f t="shared" si="33"/>
        <v>162</v>
      </c>
      <c r="B174" s="32">
        <f t="shared" si="32"/>
        <v>51053</v>
      </c>
      <c r="C174" s="33">
        <f t="shared" si="35"/>
        <v>5022969.5491209812</v>
      </c>
      <c r="D174" s="34">
        <f t="shared" si="37"/>
        <v>100537.5292154585</v>
      </c>
      <c r="E174" s="33">
        <f t="shared" si="36"/>
        <v>100537.5292154585</v>
      </c>
      <c r="F174" s="33">
        <f t="shared" si="34"/>
        <v>37582.977533142213</v>
      </c>
      <c r="G174" s="33">
        <f t="shared" si="38"/>
        <v>62954.551682316291</v>
      </c>
      <c r="H174" s="33">
        <f t="shared" si="30"/>
        <v>4985386.5715878392</v>
      </c>
      <c r="I174" s="33">
        <f t="shared" si="31"/>
        <v>7127431.6692369878</v>
      </c>
    </row>
    <row r="175" spans="1:9" x14ac:dyDescent="0.25">
      <c r="A175" s="31">
        <f t="shared" si="33"/>
        <v>163</v>
      </c>
      <c r="B175" s="32">
        <f t="shared" si="32"/>
        <v>51084</v>
      </c>
      <c r="C175" s="33">
        <f t="shared" si="35"/>
        <v>4985386.5715878392</v>
      </c>
      <c r="D175" s="34">
        <f t="shared" si="37"/>
        <v>100537.5292154585</v>
      </c>
      <c r="E175" s="33">
        <f t="shared" si="36"/>
        <v>100537.5292154585</v>
      </c>
      <c r="F175" s="33">
        <f t="shared" si="34"/>
        <v>38054.01751822426</v>
      </c>
      <c r="G175" s="33">
        <f t="shared" si="38"/>
        <v>62483.511697234244</v>
      </c>
      <c r="H175" s="33">
        <f t="shared" si="30"/>
        <v>4947332.554069615</v>
      </c>
      <c r="I175" s="33">
        <f t="shared" si="31"/>
        <v>7189915.1809342224</v>
      </c>
    </row>
    <row r="176" spans="1:9" x14ac:dyDescent="0.25">
      <c r="A176" s="31">
        <f t="shared" si="33"/>
        <v>164</v>
      </c>
      <c r="B176" s="32">
        <f t="shared" si="32"/>
        <v>51114</v>
      </c>
      <c r="C176" s="33">
        <f t="shared" si="35"/>
        <v>4947332.554069615</v>
      </c>
      <c r="D176" s="34">
        <f t="shared" si="37"/>
        <v>100537.5292154585</v>
      </c>
      <c r="E176" s="33">
        <f t="shared" si="36"/>
        <v>100537.5292154585</v>
      </c>
      <c r="F176" s="33">
        <f t="shared" si="34"/>
        <v>38530.961204452666</v>
      </c>
      <c r="G176" s="33">
        <f t="shared" si="38"/>
        <v>62006.568011005838</v>
      </c>
      <c r="H176" s="33">
        <f t="shared" si="30"/>
        <v>4908801.5928651625</v>
      </c>
      <c r="I176" s="33">
        <f t="shared" si="31"/>
        <v>7251921.7489452278</v>
      </c>
    </row>
    <row r="177" spans="1:9" x14ac:dyDescent="0.25">
      <c r="A177" s="31">
        <f t="shared" si="33"/>
        <v>165</v>
      </c>
      <c r="B177" s="32">
        <f t="shared" si="32"/>
        <v>51145</v>
      </c>
      <c r="C177" s="33">
        <f t="shared" si="35"/>
        <v>4908801.5928651625</v>
      </c>
      <c r="D177" s="34">
        <f t="shared" si="37"/>
        <v>100537.5292154585</v>
      </c>
      <c r="E177" s="33">
        <f t="shared" si="36"/>
        <v>100537.5292154585</v>
      </c>
      <c r="F177" s="33">
        <f t="shared" si="34"/>
        <v>39013.882584881809</v>
      </c>
      <c r="G177" s="33">
        <f t="shared" si="38"/>
        <v>61523.646630576695</v>
      </c>
      <c r="H177" s="33">
        <f t="shared" si="30"/>
        <v>4869787.7102802806</v>
      </c>
      <c r="I177" s="33">
        <f t="shared" si="31"/>
        <v>7313445.3955758046</v>
      </c>
    </row>
    <row r="178" spans="1:9" x14ac:dyDescent="0.25">
      <c r="A178" s="31">
        <f t="shared" si="33"/>
        <v>166</v>
      </c>
      <c r="B178" s="32">
        <f t="shared" si="32"/>
        <v>51176</v>
      </c>
      <c r="C178" s="33">
        <f t="shared" si="35"/>
        <v>4869787.7102802806</v>
      </c>
      <c r="D178" s="34">
        <f t="shared" si="37"/>
        <v>100537.5292154585</v>
      </c>
      <c r="E178" s="33">
        <f t="shared" si="36"/>
        <v>100537.5292154585</v>
      </c>
      <c r="F178" s="33">
        <f t="shared" si="34"/>
        <v>39502.856579945663</v>
      </c>
      <c r="G178" s="33">
        <f t="shared" si="38"/>
        <v>61034.672635512841</v>
      </c>
      <c r="H178" s="33">
        <f t="shared" si="30"/>
        <v>4830284.8537003351</v>
      </c>
      <c r="I178" s="33">
        <f t="shared" si="31"/>
        <v>7374480.0682113171</v>
      </c>
    </row>
    <row r="179" spans="1:9" x14ac:dyDescent="0.25">
      <c r="A179" s="31">
        <f t="shared" si="33"/>
        <v>167</v>
      </c>
      <c r="B179" s="32">
        <f t="shared" si="32"/>
        <v>51205</v>
      </c>
      <c r="C179" s="33">
        <f t="shared" si="35"/>
        <v>4830284.8537003351</v>
      </c>
      <c r="D179" s="34">
        <f t="shared" si="37"/>
        <v>100537.5292154585</v>
      </c>
      <c r="E179" s="33">
        <f t="shared" si="36"/>
        <v>100537.5292154585</v>
      </c>
      <c r="F179" s="33">
        <f t="shared" si="34"/>
        <v>39997.959049080979</v>
      </c>
      <c r="G179" s="33">
        <f t="shared" si="38"/>
        <v>60539.570166377525</v>
      </c>
      <c r="H179" s="33">
        <f t="shared" si="30"/>
        <v>4790286.8946512537</v>
      </c>
      <c r="I179" s="33">
        <f t="shared" si="31"/>
        <v>7435019.6383776944</v>
      </c>
    </row>
    <row r="180" spans="1:9" x14ac:dyDescent="0.25">
      <c r="A180" s="31">
        <f t="shared" si="33"/>
        <v>168</v>
      </c>
      <c r="B180" s="32">
        <f t="shared" si="32"/>
        <v>51236</v>
      </c>
      <c r="C180" s="33">
        <f t="shared" si="35"/>
        <v>4790286.8946512537</v>
      </c>
      <c r="D180" s="34">
        <f t="shared" si="37"/>
        <v>100537.5292154585</v>
      </c>
      <c r="E180" s="33">
        <f t="shared" si="36"/>
        <v>100537.5292154585</v>
      </c>
      <c r="F180" s="33">
        <f t="shared" si="34"/>
        <v>40499.266802496139</v>
      </c>
      <c r="G180" s="33">
        <f t="shared" si="38"/>
        <v>60038.262412962365</v>
      </c>
      <c r="H180" s="33">
        <f t="shared" si="30"/>
        <v>4749787.6278487574</v>
      </c>
      <c r="I180" s="33">
        <f t="shared" si="31"/>
        <v>7495057.9007906569</v>
      </c>
    </row>
    <row r="181" spans="1:9" x14ac:dyDescent="0.25">
      <c r="A181" s="31">
        <f t="shared" si="33"/>
        <v>169</v>
      </c>
      <c r="B181" s="32">
        <f t="shared" si="32"/>
        <v>51266</v>
      </c>
      <c r="C181" s="33">
        <f t="shared" si="35"/>
        <v>4749787.6278487574</v>
      </c>
      <c r="D181" s="34">
        <f t="shared" si="37"/>
        <v>100537.5292154585</v>
      </c>
      <c r="E181" s="33">
        <f t="shared" si="36"/>
        <v>100537.5292154585</v>
      </c>
      <c r="F181" s="33">
        <f t="shared" si="34"/>
        <v>41006.857613087421</v>
      </c>
      <c r="G181" s="33">
        <f t="shared" si="38"/>
        <v>59530.671602371083</v>
      </c>
      <c r="H181" s="33">
        <f t="shared" si="30"/>
        <v>4708780.7702356698</v>
      </c>
      <c r="I181" s="33">
        <f t="shared" si="31"/>
        <v>7554588.5723930281</v>
      </c>
    </row>
    <row r="182" spans="1:9" x14ac:dyDescent="0.25">
      <c r="A182" s="31">
        <f t="shared" si="33"/>
        <v>170</v>
      </c>
      <c r="B182" s="32">
        <f t="shared" si="32"/>
        <v>51297</v>
      </c>
      <c r="C182" s="33">
        <f t="shared" si="35"/>
        <v>4708780.7702356698</v>
      </c>
      <c r="D182" s="34">
        <f t="shared" si="37"/>
        <v>100537.5292154585</v>
      </c>
      <c r="E182" s="33">
        <f t="shared" si="36"/>
        <v>100537.5292154585</v>
      </c>
      <c r="F182" s="33">
        <f t="shared" si="34"/>
        <v>41520.810228504786</v>
      </c>
      <c r="G182" s="33">
        <f t="shared" si="38"/>
        <v>59016.718986953718</v>
      </c>
      <c r="H182" s="33">
        <f t="shared" si="30"/>
        <v>4667259.9600071646</v>
      </c>
      <c r="I182" s="33">
        <f t="shared" si="31"/>
        <v>7613605.2913799817</v>
      </c>
    </row>
    <row r="183" spans="1:9" x14ac:dyDescent="0.25">
      <c r="A183" s="31">
        <f t="shared" si="33"/>
        <v>171</v>
      </c>
      <c r="B183" s="32">
        <f t="shared" si="32"/>
        <v>51327</v>
      </c>
      <c r="C183" s="33">
        <f t="shared" si="35"/>
        <v>4667259.9600071646</v>
      </c>
      <c r="D183" s="34">
        <f t="shared" si="37"/>
        <v>100537.5292154585</v>
      </c>
      <c r="E183" s="33">
        <f t="shared" si="36"/>
        <v>100537.5292154585</v>
      </c>
      <c r="F183" s="33">
        <f t="shared" si="34"/>
        <v>42041.204383368713</v>
      </c>
      <c r="G183" s="33">
        <f t="shared" si="38"/>
        <v>58496.324832089791</v>
      </c>
      <c r="H183" s="33">
        <f t="shared" si="30"/>
        <v>4625218.755623796</v>
      </c>
      <c r="I183" s="33">
        <f t="shared" si="31"/>
        <v>7672101.6162120719</v>
      </c>
    </row>
    <row r="184" spans="1:9" x14ac:dyDescent="0.25">
      <c r="A184" s="31">
        <f t="shared" si="33"/>
        <v>172</v>
      </c>
      <c r="B184" s="32">
        <f t="shared" si="32"/>
        <v>51358</v>
      </c>
      <c r="C184" s="33">
        <f t="shared" si="35"/>
        <v>4625218.755623796</v>
      </c>
      <c r="D184" s="34">
        <f t="shared" si="37"/>
        <v>100537.5292154585</v>
      </c>
      <c r="E184" s="33">
        <f t="shared" si="36"/>
        <v>100537.5292154585</v>
      </c>
      <c r="F184" s="33">
        <f t="shared" si="34"/>
        <v>42568.12081164027</v>
      </c>
      <c r="G184" s="33">
        <f t="shared" si="38"/>
        <v>57969.408403818234</v>
      </c>
      <c r="H184" s="33">
        <f t="shared" si="30"/>
        <v>4582650.6348121557</v>
      </c>
      <c r="I184" s="33">
        <f t="shared" si="31"/>
        <v>7730071.0246158903</v>
      </c>
    </row>
    <row r="185" spans="1:9" x14ac:dyDescent="0.25">
      <c r="A185" s="31">
        <f t="shared" si="33"/>
        <v>173</v>
      </c>
      <c r="B185" s="32">
        <f t="shared" si="32"/>
        <v>51389</v>
      </c>
      <c r="C185" s="33">
        <f t="shared" si="35"/>
        <v>4582650.6348121557</v>
      </c>
      <c r="D185" s="34">
        <f t="shared" si="37"/>
        <v>100537.5292154585</v>
      </c>
      <c r="E185" s="33">
        <f t="shared" si="36"/>
        <v>100537.5292154585</v>
      </c>
      <c r="F185" s="33">
        <f t="shared" si="34"/>
        <v>43101.641259146163</v>
      </c>
      <c r="G185" s="33">
        <f t="shared" si="38"/>
        <v>57435.887956312341</v>
      </c>
      <c r="H185" s="33">
        <f t="shared" si="30"/>
        <v>4539548.9935530098</v>
      </c>
      <c r="I185" s="33">
        <f t="shared" si="31"/>
        <v>7787506.9125722023</v>
      </c>
    </row>
    <row r="186" spans="1:9" x14ac:dyDescent="0.25">
      <c r="A186" s="31">
        <f t="shared" si="33"/>
        <v>174</v>
      </c>
      <c r="B186" s="32">
        <f t="shared" si="32"/>
        <v>51419</v>
      </c>
      <c r="C186" s="33">
        <f t="shared" si="35"/>
        <v>4539548.9935530098</v>
      </c>
      <c r="D186" s="34">
        <f t="shared" si="37"/>
        <v>100537.5292154585</v>
      </c>
      <c r="E186" s="33">
        <f t="shared" si="36"/>
        <v>100537.5292154585</v>
      </c>
      <c r="F186" s="33">
        <f t="shared" si="34"/>
        <v>43641.848496260784</v>
      </c>
      <c r="G186" s="33">
        <f t="shared" si="38"/>
        <v>56895.68071919772</v>
      </c>
      <c r="H186" s="33">
        <f t="shared" si="30"/>
        <v>4495907.1450567488</v>
      </c>
      <c r="I186" s="33">
        <f t="shared" si="31"/>
        <v>7844402.5932914</v>
      </c>
    </row>
    <row r="187" spans="1:9" x14ac:dyDescent="0.25">
      <c r="A187" s="31">
        <f t="shared" si="33"/>
        <v>175</v>
      </c>
      <c r="B187" s="32">
        <f t="shared" si="32"/>
        <v>51450</v>
      </c>
      <c r="C187" s="33">
        <f t="shared" si="35"/>
        <v>4495907.1450567488</v>
      </c>
      <c r="D187" s="34">
        <f t="shared" si="37"/>
        <v>100537.5292154585</v>
      </c>
      <c r="E187" s="33">
        <f t="shared" si="36"/>
        <v>100537.5292154585</v>
      </c>
      <c r="F187" s="33">
        <f t="shared" si="34"/>
        <v>44188.826330747259</v>
      </c>
      <c r="G187" s="33">
        <f t="shared" si="38"/>
        <v>56348.702884711245</v>
      </c>
      <c r="H187" s="33">
        <f t="shared" si="30"/>
        <v>4451718.3187260013</v>
      </c>
      <c r="I187" s="33">
        <f t="shared" si="31"/>
        <v>7900751.2961761113</v>
      </c>
    </row>
    <row r="188" spans="1:9" x14ac:dyDescent="0.25">
      <c r="A188" s="31">
        <f t="shared" si="33"/>
        <v>176</v>
      </c>
      <c r="B188" s="32">
        <f t="shared" si="32"/>
        <v>51480</v>
      </c>
      <c r="C188" s="33">
        <f t="shared" si="35"/>
        <v>4451718.3187260013</v>
      </c>
      <c r="D188" s="34">
        <f t="shared" si="37"/>
        <v>100537.5292154585</v>
      </c>
      <c r="E188" s="33">
        <f t="shared" si="36"/>
        <v>100537.5292154585</v>
      </c>
      <c r="F188" s="33">
        <f t="shared" si="34"/>
        <v>44742.659620759296</v>
      </c>
      <c r="G188" s="33">
        <f t="shared" si="38"/>
        <v>55794.869594699208</v>
      </c>
      <c r="H188" s="33">
        <f t="shared" si="30"/>
        <v>4406975.6591052422</v>
      </c>
      <c r="I188" s="33">
        <f t="shared" si="31"/>
        <v>7956546.1657708101</v>
      </c>
    </row>
    <row r="189" spans="1:9" x14ac:dyDescent="0.25">
      <c r="A189" s="31">
        <f t="shared" si="33"/>
        <v>177</v>
      </c>
      <c r="B189" s="32">
        <f t="shared" si="32"/>
        <v>51511</v>
      </c>
      <c r="C189" s="33">
        <f t="shared" si="35"/>
        <v>4406975.6591052422</v>
      </c>
      <c r="D189" s="34">
        <f t="shared" si="37"/>
        <v>100537.5292154585</v>
      </c>
      <c r="E189" s="33">
        <f t="shared" si="36"/>
        <v>100537.5292154585</v>
      </c>
      <c r="F189" s="33">
        <f t="shared" si="34"/>
        <v>45303.434288006145</v>
      </c>
      <c r="G189" s="33">
        <f t="shared" si="38"/>
        <v>55234.094927452359</v>
      </c>
      <c r="H189" s="33">
        <f t="shared" si="30"/>
        <v>4361672.224817236</v>
      </c>
      <c r="I189" s="33">
        <f t="shared" si="31"/>
        <v>8011780.2606982626</v>
      </c>
    </row>
    <row r="190" spans="1:9" x14ac:dyDescent="0.25">
      <c r="A190" s="31">
        <f t="shared" si="33"/>
        <v>178</v>
      </c>
      <c r="B190" s="32">
        <f t="shared" si="32"/>
        <v>51542</v>
      </c>
      <c r="C190" s="33">
        <f t="shared" si="35"/>
        <v>4361672.224817236</v>
      </c>
      <c r="D190" s="34">
        <f t="shared" si="37"/>
        <v>100537.5292154585</v>
      </c>
      <c r="E190" s="33">
        <f t="shared" si="36"/>
        <v>100537.5292154585</v>
      </c>
      <c r="F190" s="33">
        <f t="shared" si="34"/>
        <v>45871.237331082484</v>
      </c>
      <c r="G190" s="33">
        <f t="shared" si="38"/>
        <v>54666.29188437602</v>
      </c>
      <c r="H190" s="33">
        <f t="shared" si="30"/>
        <v>4315800.9874861538</v>
      </c>
      <c r="I190" s="33">
        <f t="shared" si="31"/>
        <v>8066446.5525826383</v>
      </c>
    </row>
    <row r="191" spans="1:9" x14ac:dyDescent="0.25">
      <c r="A191" s="31">
        <f t="shared" si="33"/>
        <v>179</v>
      </c>
      <c r="B191" s="32">
        <f t="shared" si="32"/>
        <v>51570</v>
      </c>
      <c r="C191" s="33">
        <f t="shared" si="35"/>
        <v>4315800.9874861538</v>
      </c>
      <c r="D191" s="34">
        <f t="shared" si="37"/>
        <v>100537.5292154585</v>
      </c>
      <c r="E191" s="33">
        <f t="shared" si="36"/>
        <v>100537.5292154585</v>
      </c>
      <c r="F191" s="33">
        <f t="shared" si="34"/>
        <v>46446.156838965384</v>
      </c>
      <c r="G191" s="33">
        <f t="shared" si="38"/>
        <v>54091.37237649312</v>
      </c>
      <c r="H191" s="33">
        <f t="shared" si="30"/>
        <v>4269354.8306471882</v>
      </c>
      <c r="I191" s="33">
        <f t="shared" si="31"/>
        <v>8120537.9249591315</v>
      </c>
    </row>
    <row r="192" spans="1:9" x14ac:dyDescent="0.25">
      <c r="A192" s="31">
        <f t="shared" si="33"/>
        <v>180</v>
      </c>
      <c r="B192" s="32">
        <f t="shared" si="32"/>
        <v>51601</v>
      </c>
      <c r="C192" s="33">
        <f t="shared" si="35"/>
        <v>4269354.8306471882</v>
      </c>
      <c r="D192" s="34">
        <f t="shared" si="37"/>
        <v>100537.5292154585</v>
      </c>
      <c r="E192" s="33">
        <f t="shared" si="36"/>
        <v>100537.5292154585</v>
      </c>
      <c r="F192" s="33">
        <f t="shared" si="34"/>
        <v>47028.282004680419</v>
      </c>
      <c r="G192" s="33">
        <f t="shared" si="38"/>
        <v>53509.247210778085</v>
      </c>
      <c r="H192" s="33">
        <f t="shared" si="30"/>
        <v>4222326.5486425078</v>
      </c>
      <c r="I192" s="33">
        <f t="shared" si="31"/>
        <v>8174047.1721699098</v>
      </c>
    </row>
    <row r="193" spans="1:9" x14ac:dyDescent="0.25">
      <c r="A193" s="31">
        <f t="shared" si="33"/>
        <v>181</v>
      </c>
      <c r="B193" s="32">
        <f t="shared" si="32"/>
        <v>51631</v>
      </c>
      <c r="C193" s="33">
        <f>IF(H192&lt;=0,0,H192)</f>
        <v>4222326.5486425078</v>
      </c>
      <c r="D193" s="34">
        <f t="shared" si="37"/>
        <v>100537.5292154585</v>
      </c>
      <c r="E193" s="33">
        <f t="shared" si="36"/>
        <v>100537.5292154585</v>
      </c>
      <c r="F193" s="33">
        <f t="shared" si="34"/>
        <v>47617.703139139085</v>
      </c>
      <c r="G193" s="33">
        <f t="shared" si="38"/>
        <v>52919.826076319419</v>
      </c>
      <c r="H193" s="33">
        <f>IF(ROUND(G193,1)&lt;=0,0,C193-F193)</f>
        <v>4174708.8455033689</v>
      </c>
      <c r="I193" s="33">
        <f t="shared" si="31"/>
        <v>8226966.9982462293</v>
      </c>
    </row>
    <row r="194" spans="1:9" x14ac:dyDescent="0.25">
      <c r="A194" s="31">
        <f t="shared" si="33"/>
        <v>182</v>
      </c>
      <c r="B194" s="32">
        <f t="shared" si="32"/>
        <v>51662</v>
      </c>
      <c r="C194" s="33">
        <f t="shared" ref="C194:C252" si="39">IF(H193&lt;=0,0,H193)</f>
        <v>4174708.8455033689</v>
      </c>
      <c r="D194" s="34">
        <f t="shared" si="37"/>
        <v>100537.5292154585</v>
      </c>
      <c r="E194" s="33">
        <f t="shared" si="36"/>
        <v>100537.5292154585</v>
      </c>
      <c r="F194" s="33">
        <f t="shared" si="34"/>
        <v>48214.51168514962</v>
      </c>
      <c r="G194" s="33">
        <f t="shared" si="38"/>
        <v>52323.017530308884</v>
      </c>
      <c r="H194" s="33">
        <f t="shared" si="30"/>
        <v>4126494.3338182191</v>
      </c>
      <c r="I194" s="33">
        <f t="shared" si="31"/>
        <v>8279290.0157765383</v>
      </c>
    </row>
    <row r="195" spans="1:9" x14ac:dyDescent="0.25">
      <c r="A195" s="31">
        <f t="shared" si="33"/>
        <v>183</v>
      </c>
      <c r="B195" s="32">
        <f t="shared" si="32"/>
        <v>51692</v>
      </c>
      <c r="C195" s="33">
        <f t="shared" si="39"/>
        <v>4126494.3338182191</v>
      </c>
      <c r="D195" s="34">
        <f t="shared" si="37"/>
        <v>100537.5292154585</v>
      </c>
      <c r="E195" s="33">
        <f t="shared" si="36"/>
        <v>100537.5292154585</v>
      </c>
      <c r="F195" s="33">
        <f t="shared" si="34"/>
        <v>48818.800231603505</v>
      </c>
      <c r="G195" s="33">
        <f t="shared" si="38"/>
        <v>51718.728983854999</v>
      </c>
      <c r="H195" s="33">
        <f t="shared" si="30"/>
        <v>4077675.5335866157</v>
      </c>
      <c r="I195" s="33">
        <f t="shared" si="31"/>
        <v>8331008.7447603932</v>
      </c>
    </row>
    <row r="196" spans="1:9" x14ac:dyDescent="0.25">
      <c r="A196" s="31">
        <f t="shared" si="33"/>
        <v>184</v>
      </c>
      <c r="B196" s="32">
        <f t="shared" si="32"/>
        <v>51723</v>
      </c>
      <c r="C196" s="33">
        <f t="shared" si="39"/>
        <v>4077675.5335866157</v>
      </c>
      <c r="D196" s="34">
        <f t="shared" si="37"/>
        <v>100537.5292154585</v>
      </c>
      <c r="E196" s="33">
        <f t="shared" si="36"/>
        <v>100537.5292154585</v>
      </c>
      <c r="F196" s="33">
        <f t="shared" si="34"/>
        <v>49430.662527839588</v>
      </c>
      <c r="G196" s="33">
        <f t="shared" si="38"/>
        <v>51106.866687618916</v>
      </c>
      <c r="H196" s="33">
        <f t="shared" si="30"/>
        <v>4028244.871058776</v>
      </c>
      <c r="I196" s="33">
        <f t="shared" si="31"/>
        <v>8382115.6114480123</v>
      </c>
    </row>
    <row r="197" spans="1:9" x14ac:dyDescent="0.25">
      <c r="A197" s="31">
        <f t="shared" si="33"/>
        <v>185</v>
      </c>
      <c r="B197" s="32">
        <f t="shared" si="32"/>
        <v>51754</v>
      </c>
      <c r="C197" s="33">
        <f t="shared" si="39"/>
        <v>4028244.871058776</v>
      </c>
      <c r="D197" s="34">
        <f t="shared" ref="D197:D228" si="40">-PMT(($F$10/Num_Pmt_Per_Year),($O$4*Num_Pmt_Per_Year),$O$3)</f>
        <v>100537.5292154585</v>
      </c>
      <c r="E197" s="33">
        <f t="shared" si="36"/>
        <v>100537.5292154585</v>
      </c>
      <c r="F197" s="33">
        <f t="shared" si="34"/>
        <v>50050.193498188521</v>
      </c>
      <c r="G197" s="33">
        <f t="shared" ref="G197:G228" si="41">C197*$F$10/Num_Pmt_Per_Year</f>
        <v>50487.335717269983</v>
      </c>
      <c r="H197" s="33">
        <f t="shared" si="30"/>
        <v>3978194.6775605874</v>
      </c>
      <c r="I197" s="33">
        <f t="shared" si="31"/>
        <v>8432602.9471652824</v>
      </c>
    </row>
    <row r="198" spans="1:9" x14ac:dyDescent="0.25">
      <c r="A198" s="31">
        <f t="shared" si="33"/>
        <v>186</v>
      </c>
      <c r="B198" s="32">
        <f t="shared" si="32"/>
        <v>51784</v>
      </c>
      <c r="C198" s="33">
        <f t="shared" si="39"/>
        <v>3978194.6775605874</v>
      </c>
      <c r="D198" s="34">
        <f t="shared" si="40"/>
        <v>100537.5292154585</v>
      </c>
      <c r="E198" s="33">
        <f t="shared" si="36"/>
        <v>100537.5292154585</v>
      </c>
      <c r="F198" s="33">
        <f t="shared" si="34"/>
        <v>50677.489256699148</v>
      </c>
      <c r="G198" s="33">
        <f t="shared" si="41"/>
        <v>49860.039958759357</v>
      </c>
      <c r="H198" s="33">
        <f t="shared" ref="H198:H252" si="42">C198-F198</f>
        <v>3927517.1883038883</v>
      </c>
      <c r="I198" s="33">
        <f t="shared" ref="I198:I252" si="43">G198+I197</f>
        <v>8482462.9871240426</v>
      </c>
    </row>
    <row r="199" spans="1:9" x14ac:dyDescent="0.25">
      <c r="A199" s="31">
        <f t="shared" si="33"/>
        <v>187</v>
      </c>
      <c r="B199" s="32">
        <f t="shared" si="32"/>
        <v>51815</v>
      </c>
      <c r="C199" s="33">
        <f t="shared" si="39"/>
        <v>3927517.1883038883</v>
      </c>
      <c r="D199" s="34">
        <f t="shared" si="40"/>
        <v>100537.5292154585</v>
      </c>
      <c r="E199" s="33">
        <f t="shared" si="36"/>
        <v>100537.5292154585</v>
      </c>
      <c r="F199" s="33">
        <f t="shared" si="34"/>
        <v>51312.647122049777</v>
      </c>
      <c r="G199" s="33">
        <f t="shared" si="41"/>
        <v>49224.882093408727</v>
      </c>
      <c r="H199" s="33">
        <f t="shared" si="42"/>
        <v>3876204.5411818386</v>
      </c>
      <c r="I199" s="33">
        <f t="shared" si="43"/>
        <v>8531687.8692174517</v>
      </c>
    </row>
    <row r="200" spans="1:9" x14ac:dyDescent="0.25">
      <c r="A200" s="31">
        <f t="shared" si="33"/>
        <v>188</v>
      </c>
      <c r="B200" s="32">
        <f t="shared" si="32"/>
        <v>51845</v>
      </c>
      <c r="C200" s="33">
        <f t="shared" si="39"/>
        <v>3876204.5411818386</v>
      </c>
      <c r="D200" s="34">
        <f t="shared" si="40"/>
        <v>100537.5292154585</v>
      </c>
      <c r="E200" s="33">
        <f t="shared" si="36"/>
        <v>100537.5292154585</v>
      </c>
      <c r="F200" s="33">
        <f t="shared" si="34"/>
        <v>51955.765632646137</v>
      </c>
      <c r="G200" s="33">
        <f t="shared" si="41"/>
        <v>48581.763582812368</v>
      </c>
      <c r="H200" s="33">
        <f t="shared" si="42"/>
        <v>3824248.7755491924</v>
      </c>
      <c r="I200" s="33">
        <f t="shared" si="43"/>
        <v>8580269.6328002643</v>
      </c>
    </row>
    <row r="201" spans="1:9" x14ac:dyDescent="0.25">
      <c r="A201" s="31">
        <f t="shared" si="33"/>
        <v>189</v>
      </c>
      <c r="B201" s="32">
        <f t="shared" si="32"/>
        <v>51876</v>
      </c>
      <c r="C201" s="33">
        <f t="shared" si="39"/>
        <v>3824248.7755491924</v>
      </c>
      <c r="D201" s="34">
        <f t="shared" si="40"/>
        <v>100537.5292154585</v>
      </c>
      <c r="E201" s="33">
        <f t="shared" si="36"/>
        <v>100537.5292154585</v>
      </c>
      <c r="F201" s="33">
        <f t="shared" si="34"/>
        <v>52606.944561908625</v>
      </c>
      <c r="G201" s="33">
        <f t="shared" si="41"/>
        <v>47930.584653549879</v>
      </c>
      <c r="H201" s="33">
        <f t="shared" si="42"/>
        <v>3771641.830987284</v>
      </c>
      <c r="I201" s="33">
        <f t="shared" si="43"/>
        <v>8628200.217453815</v>
      </c>
    </row>
    <row r="202" spans="1:9" x14ac:dyDescent="0.25">
      <c r="A202" s="31">
        <f t="shared" si="33"/>
        <v>190</v>
      </c>
      <c r="B202" s="32">
        <f t="shared" si="32"/>
        <v>51907</v>
      </c>
      <c r="C202" s="33">
        <f t="shared" si="39"/>
        <v>3771641.830987284</v>
      </c>
      <c r="D202" s="34">
        <f t="shared" si="40"/>
        <v>100537.5292154585</v>
      </c>
      <c r="E202" s="33">
        <f t="shared" si="36"/>
        <v>100537.5292154585</v>
      </c>
      <c r="F202" s="33">
        <f t="shared" si="34"/>
        <v>53266.284933751223</v>
      </c>
      <c r="G202" s="33">
        <f t="shared" si="41"/>
        <v>47271.244281707281</v>
      </c>
      <c r="H202" s="33">
        <f t="shared" si="42"/>
        <v>3718375.5460535325</v>
      </c>
      <c r="I202" s="33">
        <f t="shared" si="43"/>
        <v>8675471.4617355224</v>
      </c>
    </row>
    <row r="203" spans="1:9" x14ac:dyDescent="0.25">
      <c r="A203" s="31">
        <f t="shared" si="33"/>
        <v>191</v>
      </c>
      <c r="B203" s="32">
        <f t="shared" si="32"/>
        <v>51935</v>
      </c>
      <c r="C203" s="33">
        <f t="shared" si="39"/>
        <v>3718375.5460535325</v>
      </c>
      <c r="D203" s="34">
        <f t="shared" si="40"/>
        <v>100537.5292154585</v>
      </c>
      <c r="E203" s="33">
        <f t="shared" si="36"/>
        <v>100537.5292154585</v>
      </c>
      <c r="F203" s="33">
        <f t="shared" si="34"/>
        <v>53933.889038254238</v>
      </c>
      <c r="G203" s="33">
        <f t="shared" si="41"/>
        <v>46603.640177204266</v>
      </c>
      <c r="H203" s="33">
        <f t="shared" si="42"/>
        <v>3664441.6570152785</v>
      </c>
      <c r="I203" s="33">
        <f t="shared" si="43"/>
        <v>8722075.1019127257</v>
      </c>
    </row>
    <row r="204" spans="1:9" x14ac:dyDescent="0.25">
      <c r="A204" s="31">
        <f t="shared" si="33"/>
        <v>192</v>
      </c>
      <c r="B204" s="32">
        <f t="shared" si="32"/>
        <v>51966</v>
      </c>
      <c r="C204" s="33">
        <f t="shared" si="39"/>
        <v>3664441.6570152785</v>
      </c>
      <c r="D204" s="34">
        <f t="shared" si="40"/>
        <v>100537.5292154585</v>
      </c>
      <c r="E204" s="33">
        <f t="shared" si="36"/>
        <v>100537.5292154585</v>
      </c>
      <c r="F204" s="33">
        <f t="shared" si="34"/>
        <v>54609.860447533683</v>
      </c>
      <c r="G204" s="33">
        <f t="shared" si="41"/>
        <v>45927.668767924821</v>
      </c>
      <c r="H204" s="33">
        <f t="shared" si="42"/>
        <v>3609831.7965677446</v>
      </c>
      <c r="I204" s="33">
        <f t="shared" si="43"/>
        <v>8768002.7706806511</v>
      </c>
    </row>
    <row r="205" spans="1:9" x14ac:dyDescent="0.25">
      <c r="A205" s="31">
        <f t="shared" si="33"/>
        <v>193</v>
      </c>
      <c r="B205" s="32">
        <f t="shared" si="32"/>
        <v>51996</v>
      </c>
      <c r="C205" s="33">
        <f t="shared" si="39"/>
        <v>3609831.7965677446</v>
      </c>
      <c r="D205" s="34">
        <f t="shared" si="40"/>
        <v>100537.5292154585</v>
      </c>
      <c r="E205" s="33">
        <f t="shared" si="36"/>
        <v>100537.5292154585</v>
      </c>
      <c r="F205" s="33">
        <f t="shared" si="34"/>
        <v>55294.30403180945</v>
      </c>
      <c r="G205" s="33">
        <f t="shared" si="41"/>
        <v>45243.225183649054</v>
      </c>
      <c r="H205" s="33">
        <f t="shared" si="42"/>
        <v>3554537.4925359352</v>
      </c>
      <c r="I205" s="33">
        <f t="shared" si="43"/>
        <v>8813245.9958643001</v>
      </c>
    </row>
    <row r="206" spans="1:9" x14ac:dyDescent="0.25">
      <c r="A206" s="31">
        <f t="shared" si="33"/>
        <v>194</v>
      </c>
      <c r="B206" s="32">
        <f t="shared" ref="B206:B252" si="44">DATE(YEAR(B205),MONTH(B205)+12/Num_Pmt_Per_Year,DAY(B205))</f>
        <v>52027</v>
      </c>
      <c r="C206" s="33">
        <f t="shared" si="39"/>
        <v>3554537.4925359352</v>
      </c>
      <c r="D206" s="34">
        <f t="shared" si="40"/>
        <v>100537.5292154585</v>
      </c>
      <c r="E206" s="33">
        <f t="shared" si="36"/>
        <v>100537.5292154585</v>
      </c>
      <c r="F206" s="33">
        <f t="shared" si="34"/>
        <v>55987.325975674794</v>
      </c>
      <c r="G206" s="33">
        <f t="shared" si="41"/>
        <v>44550.20323978371</v>
      </c>
      <c r="H206" s="33">
        <f t="shared" si="42"/>
        <v>3498550.1665602606</v>
      </c>
      <c r="I206" s="33">
        <f t="shared" si="43"/>
        <v>8857796.1991040837</v>
      </c>
    </row>
    <row r="207" spans="1:9" x14ac:dyDescent="0.25">
      <c r="A207" s="31">
        <f t="shared" ref="A207:A249" si="45">A206+1</f>
        <v>195</v>
      </c>
      <c r="B207" s="32">
        <f t="shared" si="44"/>
        <v>52057</v>
      </c>
      <c r="C207" s="33">
        <f t="shared" si="39"/>
        <v>3498550.1665602606</v>
      </c>
      <c r="D207" s="34">
        <f t="shared" si="40"/>
        <v>100537.5292154585</v>
      </c>
      <c r="E207" s="33">
        <f t="shared" si="36"/>
        <v>100537.5292154585</v>
      </c>
      <c r="F207" s="33">
        <f t="shared" ref="F207:F252" si="46">E207-G207</f>
        <v>56689.033794569914</v>
      </c>
      <c r="G207" s="33">
        <f t="shared" si="41"/>
        <v>43848.49542088859</v>
      </c>
      <c r="H207" s="33">
        <f t="shared" si="42"/>
        <v>3441861.1327656908</v>
      </c>
      <c r="I207" s="33">
        <f t="shared" si="43"/>
        <v>8901644.6945249718</v>
      </c>
    </row>
    <row r="208" spans="1:9" x14ac:dyDescent="0.25">
      <c r="A208" s="31">
        <f t="shared" si="45"/>
        <v>196</v>
      </c>
      <c r="B208" s="32">
        <f t="shared" si="44"/>
        <v>52088</v>
      </c>
      <c r="C208" s="33">
        <f t="shared" si="39"/>
        <v>3441861.1327656908</v>
      </c>
      <c r="D208" s="34">
        <f t="shared" si="40"/>
        <v>100537.5292154585</v>
      </c>
      <c r="E208" s="33">
        <f t="shared" si="36"/>
        <v>100537.5292154585</v>
      </c>
      <c r="F208" s="33">
        <f t="shared" si="46"/>
        <v>57399.536351461851</v>
      </c>
      <c r="G208" s="33">
        <f t="shared" si="41"/>
        <v>43137.992863996653</v>
      </c>
      <c r="H208" s="33">
        <f t="shared" si="42"/>
        <v>3384461.5964142289</v>
      </c>
      <c r="I208" s="33">
        <f t="shared" si="43"/>
        <v>8944782.6873889677</v>
      </c>
    </row>
    <row r="209" spans="1:9" x14ac:dyDescent="0.25">
      <c r="A209" s="31">
        <f t="shared" si="45"/>
        <v>197</v>
      </c>
      <c r="B209" s="32">
        <f t="shared" si="44"/>
        <v>52119</v>
      </c>
      <c r="C209" s="33">
        <f t="shared" si="39"/>
        <v>3384461.5964142289</v>
      </c>
      <c r="D209" s="34">
        <f t="shared" si="40"/>
        <v>100537.5292154585</v>
      </c>
      <c r="E209" s="33">
        <f t="shared" si="36"/>
        <v>100537.5292154585</v>
      </c>
      <c r="F209" s="33">
        <f t="shared" si="46"/>
        <v>58118.943873733508</v>
      </c>
      <c r="G209" s="33">
        <f t="shared" si="41"/>
        <v>42418.585341724996</v>
      </c>
      <c r="H209" s="33">
        <f t="shared" si="42"/>
        <v>3326342.6525404956</v>
      </c>
      <c r="I209" s="33">
        <f t="shared" si="43"/>
        <v>8987201.2727306932</v>
      </c>
    </row>
    <row r="210" spans="1:9" x14ac:dyDescent="0.25">
      <c r="A210" s="31">
        <f t="shared" si="45"/>
        <v>198</v>
      </c>
      <c r="B210" s="32">
        <f t="shared" si="44"/>
        <v>52149</v>
      </c>
      <c r="C210" s="33">
        <f t="shared" si="39"/>
        <v>3326342.6525404956</v>
      </c>
      <c r="D210" s="34">
        <f t="shared" si="40"/>
        <v>100537.5292154585</v>
      </c>
      <c r="E210" s="33">
        <f t="shared" si="36"/>
        <v>100537.5292154585</v>
      </c>
      <c r="F210" s="33">
        <f t="shared" si="46"/>
        <v>58847.3679702843</v>
      </c>
      <c r="G210" s="33">
        <f t="shared" si="41"/>
        <v>41690.161245174204</v>
      </c>
      <c r="H210" s="33">
        <f t="shared" si="42"/>
        <v>3267495.2845702115</v>
      </c>
      <c r="I210" s="33">
        <f t="shared" si="43"/>
        <v>9028891.4339758679</v>
      </c>
    </row>
    <row r="211" spans="1:9" x14ac:dyDescent="0.25">
      <c r="A211" s="31">
        <f t="shared" si="45"/>
        <v>199</v>
      </c>
      <c r="B211" s="32">
        <f t="shared" si="44"/>
        <v>52180</v>
      </c>
      <c r="C211" s="33">
        <f t="shared" si="39"/>
        <v>3267495.2845702115</v>
      </c>
      <c r="D211" s="34">
        <f t="shared" si="40"/>
        <v>100537.5292154585</v>
      </c>
      <c r="E211" s="33">
        <f t="shared" si="36"/>
        <v>100537.5292154585</v>
      </c>
      <c r="F211" s="33">
        <f t="shared" si="46"/>
        <v>59584.921648845193</v>
      </c>
      <c r="G211" s="33">
        <f t="shared" si="41"/>
        <v>40952.607566613311</v>
      </c>
      <c r="H211" s="33">
        <f t="shared" si="42"/>
        <v>3207910.3629213665</v>
      </c>
      <c r="I211" s="33">
        <f t="shared" si="43"/>
        <v>9069844.0415424816</v>
      </c>
    </row>
    <row r="212" spans="1:9" x14ac:dyDescent="0.25">
      <c r="A212" s="31">
        <f t="shared" si="45"/>
        <v>200</v>
      </c>
      <c r="B212" s="32">
        <f t="shared" si="44"/>
        <v>52210</v>
      </c>
      <c r="C212" s="33">
        <f t="shared" si="39"/>
        <v>3207910.3629213665</v>
      </c>
      <c r="D212" s="34">
        <f t="shared" si="40"/>
        <v>100537.5292154585</v>
      </c>
      <c r="E212" s="33">
        <f t="shared" si="36"/>
        <v>100537.5292154585</v>
      </c>
      <c r="F212" s="33">
        <f t="shared" si="46"/>
        <v>60331.719333510715</v>
      </c>
      <c r="G212" s="33">
        <f t="shared" si="41"/>
        <v>40205.809881947789</v>
      </c>
      <c r="H212" s="33">
        <f t="shared" si="42"/>
        <v>3147578.6435878556</v>
      </c>
      <c r="I212" s="33">
        <f t="shared" si="43"/>
        <v>9110049.8514244296</v>
      </c>
    </row>
    <row r="213" spans="1:9" x14ac:dyDescent="0.25">
      <c r="A213" s="31">
        <f t="shared" si="45"/>
        <v>201</v>
      </c>
      <c r="B213" s="32">
        <f t="shared" si="44"/>
        <v>52241</v>
      </c>
      <c r="C213" s="33">
        <f t="shared" si="39"/>
        <v>3147578.6435878556</v>
      </c>
      <c r="D213" s="34">
        <f t="shared" si="40"/>
        <v>100537.5292154585</v>
      </c>
      <c r="E213" s="33">
        <f t="shared" si="36"/>
        <v>100537.5292154585</v>
      </c>
      <c r="F213" s="33">
        <f t="shared" si="46"/>
        <v>61087.876882490724</v>
      </c>
      <c r="G213" s="33">
        <f t="shared" si="41"/>
        <v>39449.65233296778</v>
      </c>
      <c r="H213" s="33">
        <f t="shared" si="42"/>
        <v>3086490.7667053649</v>
      </c>
      <c r="I213" s="33">
        <f t="shared" si="43"/>
        <v>9149499.5037573967</v>
      </c>
    </row>
    <row r="214" spans="1:9" x14ac:dyDescent="0.25">
      <c r="A214" s="31">
        <f t="shared" si="45"/>
        <v>202</v>
      </c>
      <c r="B214" s="32">
        <f t="shared" si="44"/>
        <v>52272</v>
      </c>
      <c r="C214" s="33">
        <f t="shared" si="39"/>
        <v>3086490.7667053649</v>
      </c>
      <c r="D214" s="34">
        <f t="shared" si="40"/>
        <v>100537.5292154585</v>
      </c>
      <c r="E214" s="33">
        <f t="shared" si="36"/>
        <v>100537.5292154585</v>
      </c>
      <c r="F214" s="33">
        <f t="shared" si="46"/>
        <v>61853.511606084605</v>
      </c>
      <c r="G214" s="33">
        <f t="shared" si="41"/>
        <v>38684.017609373899</v>
      </c>
      <c r="H214" s="33">
        <f t="shared" si="42"/>
        <v>3024637.2550992803</v>
      </c>
      <c r="I214" s="33">
        <f t="shared" si="43"/>
        <v>9188183.5213667713</v>
      </c>
    </row>
    <row r="215" spans="1:9" x14ac:dyDescent="0.25">
      <c r="A215" s="31">
        <f t="shared" si="45"/>
        <v>203</v>
      </c>
      <c r="B215" s="32">
        <f t="shared" si="44"/>
        <v>52300</v>
      </c>
      <c r="C215" s="33">
        <f t="shared" si="39"/>
        <v>3024637.2550992803</v>
      </c>
      <c r="D215" s="34">
        <f t="shared" si="40"/>
        <v>100537.5292154585</v>
      </c>
      <c r="E215" s="33">
        <f t="shared" si="36"/>
        <v>100537.5292154585</v>
      </c>
      <c r="F215" s="33">
        <f t="shared" si="46"/>
        <v>62628.742284880864</v>
      </c>
      <c r="G215" s="33">
        <f t="shared" si="41"/>
        <v>37908.78693057764</v>
      </c>
      <c r="H215" s="33">
        <f t="shared" si="42"/>
        <v>2962008.5128143993</v>
      </c>
      <c r="I215" s="33">
        <f t="shared" si="43"/>
        <v>9226092.3082973491</v>
      </c>
    </row>
    <row r="216" spans="1:9" x14ac:dyDescent="0.25">
      <c r="A216" s="31">
        <f t="shared" si="45"/>
        <v>204</v>
      </c>
      <c r="B216" s="32">
        <f t="shared" si="44"/>
        <v>52331</v>
      </c>
      <c r="C216" s="33">
        <f t="shared" si="39"/>
        <v>2962008.5128143993</v>
      </c>
      <c r="D216" s="34">
        <f t="shared" si="40"/>
        <v>100537.5292154585</v>
      </c>
      <c r="E216" s="33">
        <f t="shared" si="36"/>
        <v>100537.5292154585</v>
      </c>
      <c r="F216" s="33">
        <f t="shared" si="46"/>
        <v>63413.689188184704</v>
      </c>
      <c r="G216" s="33">
        <f t="shared" si="41"/>
        <v>37123.8400272738</v>
      </c>
      <c r="H216" s="33">
        <f t="shared" si="42"/>
        <v>2898594.8236262146</v>
      </c>
      <c r="I216" s="33">
        <f t="shared" si="43"/>
        <v>9263216.1483246237</v>
      </c>
    </row>
    <row r="217" spans="1:9" x14ac:dyDescent="0.25">
      <c r="A217" s="31">
        <f t="shared" si="45"/>
        <v>205</v>
      </c>
      <c r="B217" s="32">
        <f t="shared" si="44"/>
        <v>52361</v>
      </c>
      <c r="C217" s="33">
        <f t="shared" si="39"/>
        <v>2898594.8236262146</v>
      </c>
      <c r="D217" s="34">
        <f t="shared" si="40"/>
        <v>100537.5292154585</v>
      </c>
      <c r="E217" s="33">
        <f t="shared" ref="E217:E252" si="47">IF(ROUND(C217,1)&lt;=0,0,D217)</f>
        <v>100537.5292154585</v>
      </c>
      <c r="F217" s="33">
        <f t="shared" si="46"/>
        <v>64208.474092676617</v>
      </c>
      <c r="G217" s="33">
        <f t="shared" si="41"/>
        <v>36329.055122781887</v>
      </c>
      <c r="H217" s="33">
        <f t="shared" si="42"/>
        <v>2834386.3495335379</v>
      </c>
      <c r="I217" s="33">
        <f t="shared" si="43"/>
        <v>9299545.2034474052</v>
      </c>
    </row>
    <row r="218" spans="1:9" x14ac:dyDescent="0.25">
      <c r="A218" s="31">
        <f t="shared" si="45"/>
        <v>206</v>
      </c>
      <c r="B218" s="32">
        <f t="shared" si="44"/>
        <v>52392</v>
      </c>
      <c r="C218" s="33">
        <f t="shared" si="39"/>
        <v>2834386.3495335379</v>
      </c>
      <c r="D218" s="34">
        <f t="shared" si="40"/>
        <v>100537.5292154585</v>
      </c>
      <c r="E218" s="33">
        <f t="shared" si="47"/>
        <v>100537.5292154585</v>
      </c>
      <c r="F218" s="33">
        <f t="shared" si="46"/>
        <v>65013.220301304835</v>
      </c>
      <c r="G218" s="33">
        <f t="shared" si="41"/>
        <v>35524.308914153669</v>
      </c>
      <c r="H218" s="33">
        <f t="shared" si="42"/>
        <v>2769373.1292322329</v>
      </c>
      <c r="I218" s="33">
        <f t="shared" si="43"/>
        <v>9335069.5123615582</v>
      </c>
    </row>
    <row r="219" spans="1:9" x14ac:dyDescent="0.25">
      <c r="A219" s="31">
        <f t="shared" si="45"/>
        <v>207</v>
      </c>
      <c r="B219" s="32">
        <f t="shared" si="44"/>
        <v>52422</v>
      </c>
      <c r="C219" s="33">
        <f t="shared" si="39"/>
        <v>2769373.1292322329</v>
      </c>
      <c r="D219" s="34">
        <f t="shared" si="40"/>
        <v>100537.5292154585</v>
      </c>
      <c r="E219" s="33">
        <f t="shared" si="47"/>
        <v>100537.5292154585</v>
      </c>
      <c r="F219" s="33">
        <f t="shared" si="46"/>
        <v>65828.052662414528</v>
      </c>
      <c r="G219" s="33">
        <f t="shared" si="41"/>
        <v>34709.476553043984</v>
      </c>
      <c r="H219" s="33">
        <f t="shared" si="42"/>
        <v>2703545.0765698184</v>
      </c>
      <c r="I219" s="33">
        <f t="shared" si="43"/>
        <v>9369778.9889146015</v>
      </c>
    </row>
    <row r="220" spans="1:9" x14ac:dyDescent="0.25">
      <c r="A220" s="31">
        <f t="shared" si="45"/>
        <v>208</v>
      </c>
      <c r="B220" s="32">
        <f t="shared" si="44"/>
        <v>52453</v>
      </c>
      <c r="C220" s="33">
        <f t="shared" si="39"/>
        <v>2703545.0765698184</v>
      </c>
      <c r="D220" s="34">
        <f t="shared" si="40"/>
        <v>100537.5292154585</v>
      </c>
      <c r="E220" s="33">
        <f t="shared" si="47"/>
        <v>100537.5292154585</v>
      </c>
      <c r="F220" s="33">
        <f t="shared" si="46"/>
        <v>66653.097589116776</v>
      </c>
      <c r="G220" s="33">
        <f t="shared" si="41"/>
        <v>33884.43162634172</v>
      </c>
      <c r="H220" s="33">
        <f t="shared" si="42"/>
        <v>2636891.9789807014</v>
      </c>
      <c r="I220" s="33">
        <f t="shared" si="43"/>
        <v>9403663.4205409437</v>
      </c>
    </row>
    <row r="221" spans="1:9" x14ac:dyDescent="0.25">
      <c r="A221" s="31">
        <f t="shared" si="45"/>
        <v>209</v>
      </c>
      <c r="B221" s="32">
        <f t="shared" si="44"/>
        <v>52484</v>
      </c>
      <c r="C221" s="33">
        <f t="shared" si="39"/>
        <v>2636891.9789807014</v>
      </c>
      <c r="D221" s="34">
        <f t="shared" si="40"/>
        <v>100537.5292154585</v>
      </c>
      <c r="E221" s="33">
        <f t="shared" si="47"/>
        <v>100537.5292154585</v>
      </c>
      <c r="F221" s="33">
        <f t="shared" si="46"/>
        <v>67488.483078900375</v>
      </c>
      <c r="G221" s="33">
        <f t="shared" si="41"/>
        <v>33049.046136558121</v>
      </c>
      <c r="H221" s="33">
        <f t="shared" si="42"/>
        <v>2569403.4959018012</v>
      </c>
      <c r="I221" s="33">
        <f t="shared" si="43"/>
        <v>9436712.4666775018</v>
      </c>
    </row>
    <row r="222" spans="1:9" x14ac:dyDescent="0.25">
      <c r="A222" s="31">
        <f t="shared" si="45"/>
        <v>210</v>
      </c>
      <c r="B222" s="32">
        <f t="shared" si="44"/>
        <v>52514</v>
      </c>
      <c r="C222" s="33">
        <f t="shared" si="39"/>
        <v>2569403.4959018012</v>
      </c>
      <c r="D222" s="34">
        <f t="shared" si="40"/>
        <v>100537.5292154585</v>
      </c>
      <c r="E222" s="33">
        <f t="shared" si="47"/>
        <v>100537.5292154585</v>
      </c>
      <c r="F222" s="33">
        <f t="shared" si="46"/>
        <v>68334.338733489261</v>
      </c>
      <c r="G222" s="33">
        <f t="shared" si="41"/>
        <v>32203.190481969239</v>
      </c>
      <c r="H222" s="33">
        <f t="shared" si="42"/>
        <v>2501069.157168312</v>
      </c>
      <c r="I222" s="33">
        <f t="shared" si="43"/>
        <v>9468915.6571594719</v>
      </c>
    </row>
    <row r="223" spans="1:9" x14ac:dyDescent="0.25">
      <c r="A223" s="31">
        <f t="shared" si="45"/>
        <v>211</v>
      </c>
      <c r="B223" s="32">
        <f t="shared" si="44"/>
        <v>52545</v>
      </c>
      <c r="C223" s="33">
        <f t="shared" si="39"/>
        <v>2501069.157168312</v>
      </c>
      <c r="D223" s="34">
        <f t="shared" si="40"/>
        <v>100537.5292154585</v>
      </c>
      <c r="E223" s="33">
        <f t="shared" si="47"/>
        <v>100537.5292154585</v>
      </c>
      <c r="F223" s="33">
        <f t="shared" si="46"/>
        <v>69190.795778949003</v>
      </c>
      <c r="G223" s="33">
        <f t="shared" si="41"/>
        <v>31346.733436509505</v>
      </c>
      <c r="H223" s="33">
        <f t="shared" si="42"/>
        <v>2431878.3613893632</v>
      </c>
      <c r="I223" s="33">
        <f t="shared" si="43"/>
        <v>9500262.3905959819</v>
      </c>
    </row>
    <row r="224" spans="1:9" x14ac:dyDescent="0.25">
      <c r="A224" s="31">
        <f t="shared" si="45"/>
        <v>212</v>
      </c>
      <c r="B224" s="32">
        <f t="shared" si="44"/>
        <v>52575</v>
      </c>
      <c r="C224" s="33">
        <f t="shared" si="39"/>
        <v>2431878.3613893632</v>
      </c>
      <c r="D224" s="34">
        <f t="shared" si="40"/>
        <v>100537.5292154585</v>
      </c>
      <c r="E224" s="33">
        <f t="shared" si="47"/>
        <v>100537.5292154585</v>
      </c>
      <c r="F224" s="33">
        <f t="shared" si="46"/>
        <v>70057.987086045163</v>
      </c>
      <c r="G224" s="33">
        <f t="shared" si="41"/>
        <v>30479.542129413345</v>
      </c>
      <c r="H224" s="33">
        <f t="shared" si="42"/>
        <v>2361820.3743033181</v>
      </c>
      <c r="I224" s="33">
        <f t="shared" si="43"/>
        <v>9530741.932725396</v>
      </c>
    </row>
    <row r="225" spans="1:9" x14ac:dyDescent="0.25">
      <c r="A225" s="31">
        <f t="shared" si="45"/>
        <v>213</v>
      </c>
      <c r="B225" s="32">
        <f t="shared" si="44"/>
        <v>52606</v>
      </c>
      <c r="C225" s="33">
        <f t="shared" si="39"/>
        <v>2361820.3743033181</v>
      </c>
      <c r="D225" s="34">
        <f t="shared" si="40"/>
        <v>100537.5292154585</v>
      </c>
      <c r="E225" s="33">
        <f t="shared" si="47"/>
        <v>100537.5292154585</v>
      </c>
      <c r="F225" s="33">
        <f t="shared" si="46"/>
        <v>70936.047190856916</v>
      </c>
      <c r="G225" s="33">
        <f t="shared" si="41"/>
        <v>29601.482024601584</v>
      </c>
      <c r="H225" s="33">
        <f t="shared" si="42"/>
        <v>2290884.327112461</v>
      </c>
      <c r="I225" s="33">
        <f t="shared" si="43"/>
        <v>9560343.4147499967</v>
      </c>
    </row>
    <row r="226" spans="1:9" x14ac:dyDescent="0.25">
      <c r="A226" s="31">
        <f t="shared" si="45"/>
        <v>214</v>
      </c>
      <c r="B226" s="32">
        <f t="shared" si="44"/>
        <v>52637</v>
      </c>
      <c r="C226" s="33">
        <f t="shared" si="39"/>
        <v>2290884.327112461</v>
      </c>
      <c r="D226" s="34">
        <f t="shared" si="40"/>
        <v>100537.5292154585</v>
      </c>
      <c r="E226" s="33">
        <f t="shared" si="47"/>
        <v>100537.5292154585</v>
      </c>
      <c r="F226" s="33">
        <f t="shared" si="46"/>
        <v>71825.112315648992</v>
      </c>
      <c r="G226" s="33">
        <f t="shared" si="41"/>
        <v>28712.416899809508</v>
      </c>
      <c r="H226" s="33">
        <f t="shared" si="42"/>
        <v>2219059.2147968118</v>
      </c>
      <c r="I226" s="33">
        <f t="shared" si="43"/>
        <v>9589055.8316498064</v>
      </c>
    </row>
    <row r="227" spans="1:9" x14ac:dyDescent="0.25">
      <c r="A227" s="31">
        <f t="shared" si="45"/>
        <v>215</v>
      </c>
      <c r="B227" s="32">
        <f t="shared" si="44"/>
        <v>52666</v>
      </c>
      <c r="C227" s="33">
        <f t="shared" si="39"/>
        <v>2219059.2147968118</v>
      </c>
      <c r="D227" s="34">
        <f t="shared" si="40"/>
        <v>100537.5292154585</v>
      </c>
      <c r="E227" s="33">
        <f t="shared" si="47"/>
        <v>100537.5292154585</v>
      </c>
      <c r="F227" s="33">
        <f t="shared" si="46"/>
        <v>72725.32039000513</v>
      </c>
      <c r="G227" s="33">
        <f t="shared" si="41"/>
        <v>27812.20882545337</v>
      </c>
      <c r="H227" s="33">
        <f t="shared" si="42"/>
        <v>2146333.8944068067</v>
      </c>
      <c r="I227" s="33">
        <f t="shared" si="43"/>
        <v>9616868.0404752605</v>
      </c>
    </row>
    <row r="228" spans="1:9" x14ac:dyDescent="0.25">
      <c r="A228" s="31">
        <f t="shared" si="45"/>
        <v>216</v>
      </c>
      <c r="B228" s="32">
        <f t="shared" si="44"/>
        <v>52697</v>
      </c>
      <c r="C228" s="33">
        <f t="shared" si="39"/>
        <v>2146333.8944068067</v>
      </c>
      <c r="D228" s="34">
        <f t="shared" si="40"/>
        <v>100537.5292154585</v>
      </c>
      <c r="E228" s="33">
        <f t="shared" si="47"/>
        <v>100537.5292154585</v>
      </c>
      <c r="F228" s="33">
        <f t="shared" si="46"/>
        <v>73636.811072226526</v>
      </c>
      <c r="G228" s="33">
        <f t="shared" si="41"/>
        <v>26900.718143231974</v>
      </c>
      <c r="H228" s="33">
        <f t="shared" si="42"/>
        <v>2072697.0833345801</v>
      </c>
      <c r="I228" s="33">
        <f t="shared" si="43"/>
        <v>9643768.7586184926</v>
      </c>
    </row>
    <row r="229" spans="1:9" x14ac:dyDescent="0.25">
      <c r="A229" s="31">
        <f t="shared" si="45"/>
        <v>217</v>
      </c>
      <c r="B229" s="32">
        <f t="shared" si="44"/>
        <v>52727</v>
      </c>
      <c r="C229" s="33">
        <f t="shared" si="39"/>
        <v>2072697.0833345801</v>
      </c>
      <c r="D229" s="34">
        <f t="shared" ref="D229:D252" si="48">-PMT(($F$10/Num_Pmt_Per_Year),($O$4*Num_Pmt_Per_Year),$O$3)</f>
        <v>100537.5292154585</v>
      </c>
      <c r="E229" s="33">
        <f t="shared" si="47"/>
        <v>100537.5292154585</v>
      </c>
      <c r="F229" s="33">
        <f t="shared" si="46"/>
        <v>74559.725770998441</v>
      </c>
      <c r="G229" s="33">
        <f t="shared" ref="G229:G252" si="49">C229*$F$10/Num_Pmt_Per_Year</f>
        <v>25977.803444460067</v>
      </c>
      <c r="H229" s="33">
        <f t="shared" si="42"/>
        <v>1998137.3575635816</v>
      </c>
      <c r="I229" s="33">
        <f t="shared" si="43"/>
        <v>9669746.5620629527</v>
      </c>
    </row>
    <row r="230" spans="1:9" x14ac:dyDescent="0.25">
      <c r="A230" s="31">
        <f t="shared" si="45"/>
        <v>218</v>
      </c>
      <c r="B230" s="32">
        <f t="shared" si="44"/>
        <v>52758</v>
      </c>
      <c r="C230" s="33">
        <f t="shared" si="39"/>
        <v>1998137.3575635816</v>
      </c>
      <c r="D230" s="34">
        <f t="shared" si="48"/>
        <v>100537.5292154585</v>
      </c>
      <c r="E230" s="33">
        <f t="shared" si="47"/>
        <v>100537.5292154585</v>
      </c>
      <c r="F230" s="33">
        <f t="shared" si="46"/>
        <v>75494.207667328286</v>
      </c>
      <c r="G230" s="33">
        <f t="shared" si="49"/>
        <v>25043.321548130218</v>
      </c>
      <c r="H230" s="33">
        <f t="shared" si="42"/>
        <v>1922643.1498962534</v>
      </c>
      <c r="I230" s="33">
        <f t="shared" si="43"/>
        <v>9694789.883611083</v>
      </c>
    </row>
    <row r="231" spans="1:9" x14ac:dyDescent="0.25">
      <c r="A231" s="31">
        <f t="shared" si="45"/>
        <v>219</v>
      </c>
      <c r="B231" s="32">
        <f t="shared" si="44"/>
        <v>52788</v>
      </c>
      <c r="C231" s="33">
        <f t="shared" si="39"/>
        <v>1922643.1498962534</v>
      </c>
      <c r="D231" s="34">
        <f t="shared" si="48"/>
        <v>100537.5292154585</v>
      </c>
      <c r="E231" s="33">
        <f t="shared" si="47"/>
        <v>100537.5292154585</v>
      </c>
      <c r="F231" s="33">
        <f t="shared" si="46"/>
        <v>76440.401736758795</v>
      </c>
      <c r="G231" s="33">
        <f t="shared" si="49"/>
        <v>24097.127478699706</v>
      </c>
      <c r="H231" s="33">
        <f t="shared" si="42"/>
        <v>1846202.7481594945</v>
      </c>
      <c r="I231" s="33">
        <f t="shared" si="43"/>
        <v>9718887.0110897832</v>
      </c>
    </row>
    <row r="232" spans="1:9" x14ac:dyDescent="0.25">
      <c r="A232" s="31">
        <f t="shared" si="45"/>
        <v>220</v>
      </c>
      <c r="B232" s="32">
        <f t="shared" si="44"/>
        <v>52819</v>
      </c>
      <c r="C232" s="33">
        <f t="shared" si="39"/>
        <v>1846202.7481594945</v>
      </c>
      <c r="D232" s="34">
        <f t="shared" si="48"/>
        <v>100537.5292154585</v>
      </c>
      <c r="E232" s="33">
        <f t="shared" si="47"/>
        <v>100537.5292154585</v>
      </c>
      <c r="F232" s="33">
        <f t="shared" si="46"/>
        <v>77398.454771859513</v>
      </c>
      <c r="G232" s="33">
        <f t="shared" si="49"/>
        <v>23139.074443598995</v>
      </c>
      <c r="H232" s="33">
        <f t="shared" si="42"/>
        <v>1768804.2933876349</v>
      </c>
      <c r="I232" s="33">
        <f t="shared" si="43"/>
        <v>9742026.0855333824</v>
      </c>
    </row>
    <row r="233" spans="1:9" x14ac:dyDescent="0.25">
      <c r="A233" s="31">
        <f t="shared" si="45"/>
        <v>221</v>
      </c>
      <c r="B233" s="32">
        <f t="shared" si="44"/>
        <v>52850</v>
      </c>
      <c r="C233" s="33">
        <f t="shared" si="39"/>
        <v>1768804.2933876349</v>
      </c>
      <c r="D233" s="34">
        <f t="shared" si="48"/>
        <v>100537.5292154585</v>
      </c>
      <c r="E233" s="33">
        <f t="shared" si="47"/>
        <v>100537.5292154585</v>
      </c>
      <c r="F233" s="33">
        <f t="shared" si="46"/>
        <v>78368.515405000144</v>
      </c>
      <c r="G233" s="33">
        <f t="shared" si="49"/>
        <v>22169.013810458357</v>
      </c>
      <c r="H233" s="33">
        <f t="shared" si="42"/>
        <v>1690435.7779826347</v>
      </c>
      <c r="I233" s="33">
        <f t="shared" si="43"/>
        <v>9764195.09934384</v>
      </c>
    </row>
    <row r="234" spans="1:9" x14ac:dyDescent="0.25">
      <c r="A234" s="31">
        <f t="shared" si="45"/>
        <v>222</v>
      </c>
      <c r="B234" s="32">
        <f t="shared" si="44"/>
        <v>52880</v>
      </c>
      <c r="C234" s="33">
        <f t="shared" si="39"/>
        <v>1690435.7779826347</v>
      </c>
      <c r="D234" s="34">
        <f t="shared" si="48"/>
        <v>100537.5292154585</v>
      </c>
      <c r="E234" s="33">
        <f t="shared" si="47"/>
        <v>100537.5292154585</v>
      </c>
      <c r="F234" s="33">
        <f t="shared" si="46"/>
        <v>79350.734131409481</v>
      </c>
      <c r="G234" s="33">
        <f t="shared" si="49"/>
        <v>21186.795084049019</v>
      </c>
      <c r="H234" s="33">
        <f t="shared" si="42"/>
        <v>1611085.0438512252</v>
      </c>
      <c r="I234" s="33">
        <f t="shared" si="43"/>
        <v>9785381.89442789</v>
      </c>
    </row>
    <row r="235" spans="1:9" x14ac:dyDescent="0.25">
      <c r="A235" s="31">
        <f t="shared" si="45"/>
        <v>223</v>
      </c>
      <c r="B235" s="32">
        <f t="shared" si="44"/>
        <v>52911</v>
      </c>
      <c r="C235" s="33">
        <f t="shared" si="39"/>
        <v>1611085.0438512252</v>
      </c>
      <c r="D235" s="34">
        <f t="shared" si="48"/>
        <v>100537.5292154585</v>
      </c>
      <c r="E235" s="33">
        <f t="shared" si="47"/>
        <v>100537.5292154585</v>
      </c>
      <c r="F235" s="33">
        <f t="shared" si="46"/>
        <v>80345.263332523144</v>
      </c>
      <c r="G235" s="33">
        <f t="shared" si="49"/>
        <v>20192.265882935353</v>
      </c>
      <c r="H235" s="33">
        <f t="shared" si="42"/>
        <v>1530739.780518702</v>
      </c>
      <c r="I235" s="33">
        <f t="shared" si="43"/>
        <v>9805574.1603108253</v>
      </c>
    </row>
    <row r="236" spans="1:9" x14ac:dyDescent="0.25">
      <c r="A236" s="31">
        <f t="shared" si="45"/>
        <v>224</v>
      </c>
      <c r="B236" s="32">
        <f t="shared" si="44"/>
        <v>52941</v>
      </c>
      <c r="C236" s="33">
        <f t="shared" si="39"/>
        <v>1530739.780518702</v>
      </c>
      <c r="D236" s="34">
        <f t="shared" si="48"/>
        <v>100537.5292154585</v>
      </c>
      <c r="E236" s="33">
        <f t="shared" si="47"/>
        <v>100537.5292154585</v>
      </c>
      <c r="F236" s="33">
        <f t="shared" si="46"/>
        <v>81352.257299624107</v>
      </c>
      <c r="G236" s="33">
        <f t="shared" si="49"/>
        <v>19185.271915834393</v>
      </c>
      <c r="H236" s="33">
        <f t="shared" si="42"/>
        <v>1449387.5232190778</v>
      </c>
      <c r="I236" s="33">
        <f t="shared" si="43"/>
        <v>9824759.4322266597</v>
      </c>
    </row>
    <row r="237" spans="1:9" x14ac:dyDescent="0.25">
      <c r="A237" s="31">
        <f t="shared" si="45"/>
        <v>225</v>
      </c>
      <c r="B237" s="32">
        <f t="shared" si="44"/>
        <v>52972</v>
      </c>
      <c r="C237" s="33">
        <f t="shared" si="39"/>
        <v>1449387.5232190778</v>
      </c>
      <c r="D237" s="34">
        <f t="shared" si="48"/>
        <v>100537.5292154585</v>
      </c>
      <c r="E237" s="33">
        <f t="shared" si="47"/>
        <v>100537.5292154585</v>
      </c>
      <c r="F237" s="33">
        <f t="shared" si="46"/>
        <v>82371.872257779396</v>
      </c>
      <c r="G237" s="33">
        <f t="shared" si="49"/>
        <v>18165.656957679104</v>
      </c>
      <c r="H237" s="33">
        <f t="shared" si="42"/>
        <v>1367015.6509612985</v>
      </c>
      <c r="I237" s="33">
        <f t="shared" si="43"/>
        <v>9842925.0891843382</v>
      </c>
    </row>
    <row r="238" spans="1:9" x14ac:dyDescent="0.25">
      <c r="A238" s="31">
        <f t="shared" si="45"/>
        <v>226</v>
      </c>
      <c r="B238" s="32">
        <f t="shared" si="44"/>
        <v>53003</v>
      </c>
      <c r="C238" s="33">
        <f t="shared" si="39"/>
        <v>1367015.6509612985</v>
      </c>
      <c r="D238" s="34">
        <f t="shared" si="48"/>
        <v>100537.5292154585</v>
      </c>
      <c r="E238" s="33">
        <f t="shared" si="47"/>
        <v>100537.5292154585</v>
      </c>
      <c r="F238" s="33">
        <f t="shared" si="46"/>
        <v>83404.266390076897</v>
      </c>
      <c r="G238" s="33">
        <f t="shared" si="49"/>
        <v>17133.262825381604</v>
      </c>
      <c r="H238" s="33">
        <f t="shared" si="42"/>
        <v>1283611.3845712217</v>
      </c>
      <c r="I238" s="33">
        <f t="shared" si="43"/>
        <v>9860058.3520097192</v>
      </c>
    </row>
    <row r="239" spans="1:9" x14ac:dyDescent="0.25">
      <c r="A239" s="31">
        <f t="shared" si="45"/>
        <v>227</v>
      </c>
      <c r="B239" s="32">
        <f t="shared" si="44"/>
        <v>53031</v>
      </c>
      <c r="C239" s="33">
        <f t="shared" si="39"/>
        <v>1283611.3845712217</v>
      </c>
      <c r="D239" s="34">
        <f t="shared" si="48"/>
        <v>100537.5292154585</v>
      </c>
      <c r="E239" s="33">
        <f t="shared" si="47"/>
        <v>100537.5292154585</v>
      </c>
      <c r="F239" s="33">
        <f t="shared" si="46"/>
        <v>84449.599862165865</v>
      </c>
      <c r="G239" s="33">
        <f t="shared" si="49"/>
        <v>16087.929353292644</v>
      </c>
      <c r="H239" s="33">
        <f t="shared" si="42"/>
        <v>1199161.7847090559</v>
      </c>
      <c r="I239" s="33">
        <f t="shared" si="43"/>
        <v>9876146.2813630123</v>
      </c>
    </row>
    <row r="240" spans="1:9" x14ac:dyDescent="0.25">
      <c r="A240" s="31">
        <f t="shared" si="45"/>
        <v>228</v>
      </c>
      <c r="B240" s="32">
        <f t="shared" si="44"/>
        <v>53062</v>
      </c>
      <c r="C240" s="33">
        <f t="shared" si="39"/>
        <v>1199161.7847090559</v>
      </c>
      <c r="D240" s="34">
        <f t="shared" si="48"/>
        <v>100537.5292154585</v>
      </c>
      <c r="E240" s="33">
        <f t="shared" si="47"/>
        <v>100537.5292154585</v>
      </c>
      <c r="F240" s="33">
        <f t="shared" si="46"/>
        <v>85508.034847105009</v>
      </c>
      <c r="G240" s="33">
        <f t="shared" si="49"/>
        <v>15029.4943683535</v>
      </c>
      <c r="H240" s="33">
        <f t="shared" si="42"/>
        <v>1113653.749861951</v>
      </c>
      <c r="I240" s="33">
        <f t="shared" si="43"/>
        <v>9891175.7757313661</v>
      </c>
    </row>
    <row r="241" spans="1:9" x14ac:dyDescent="0.25">
      <c r="A241" s="31">
        <f t="shared" si="45"/>
        <v>229</v>
      </c>
      <c r="B241" s="32">
        <f t="shared" si="44"/>
        <v>53092</v>
      </c>
      <c r="C241" s="33">
        <f t="shared" si="39"/>
        <v>1113653.749861951</v>
      </c>
      <c r="D241" s="34">
        <f t="shared" si="48"/>
        <v>100537.5292154585</v>
      </c>
      <c r="E241" s="33">
        <f t="shared" si="47"/>
        <v>100537.5292154585</v>
      </c>
      <c r="F241" s="33">
        <f t="shared" si="46"/>
        <v>86579.735550522048</v>
      </c>
      <c r="G241" s="33">
        <f t="shared" si="49"/>
        <v>13957.793664936449</v>
      </c>
      <c r="H241" s="33">
        <f t="shared" si="42"/>
        <v>1027074.0143114289</v>
      </c>
      <c r="I241" s="33">
        <f t="shared" si="43"/>
        <v>9905133.5693963021</v>
      </c>
    </row>
    <row r="242" spans="1:9" x14ac:dyDescent="0.25">
      <c r="A242" s="31">
        <f t="shared" si="45"/>
        <v>230</v>
      </c>
      <c r="B242" s="32">
        <f t="shared" si="44"/>
        <v>53123</v>
      </c>
      <c r="C242" s="33">
        <f t="shared" si="39"/>
        <v>1027074.0143114289</v>
      </c>
      <c r="D242" s="34">
        <f t="shared" si="48"/>
        <v>100537.5292154585</v>
      </c>
      <c r="E242" s="33">
        <f t="shared" si="47"/>
        <v>100537.5292154585</v>
      </c>
      <c r="F242" s="33">
        <f t="shared" si="46"/>
        <v>87664.868236088601</v>
      </c>
      <c r="G242" s="33">
        <f t="shared" si="49"/>
        <v>12872.660979369908</v>
      </c>
      <c r="H242" s="33">
        <f t="shared" si="42"/>
        <v>939409.14607534022</v>
      </c>
      <c r="I242" s="33">
        <f t="shared" si="43"/>
        <v>9918006.2303756718</v>
      </c>
    </row>
    <row r="243" spans="1:9" x14ac:dyDescent="0.25">
      <c r="A243" s="31">
        <f t="shared" si="45"/>
        <v>231</v>
      </c>
      <c r="B243" s="32">
        <f t="shared" si="44"/>
        <v>53153</v>
      </c>
      <c r="C243" s="33">
        <f t="shared" si="39"/>
        <v>939409.14607534022</v>
      </c>
      <c r="D243" s="34">
        <f t="shared" si="48"/>
        <v>100537.5292154585</v>
      </c>
      <c r="E243" s="33">
        <f t="shared" si="47"/>
        <v>100537.5292154585</v>
      </c>
      <c r="F243" s="33">
        <f t="shared" si="46"/>
        <v>88763.601251314249</v>
      </c>
      <c r="G243" s="33">
        <f t="shared" si="49"/>
        <v>11773.927964144263</v>
      </c>
      <c r="H243" s="33">
        <f t="shared" si="42"/>
        <v>850645.54482402594</v>
      </c>
      <c r="I243" s="33">
        <f t="shared" si="43"/>
        <v>9929780.1583398152</v>
      </c>
    </row>
    <row r="244" spans="1:9" x14ac:dyDescent="0.25">
      <c r="A244" s="31">
        <f t="shared" si="45"/>
        <v>232</v>
      </c>
      <c r="B244" s="32">
        <f t="shared" si="44"/>
        <v>53184</v>
      </c>
      <c r="C244" s="33">
        <f t="shared" si="39"/>
        <v>850645.54482402594</v>
      </c>
      <c r="D244" s="34">
        <f t="shared" si="48"/>
        <v>100537.5292154585</v>
      </c>
      <c r="E244" s="33">
        <f t="shared" si="47"/>
        <v>100537.5292154585</v>
      </c>
      <c r="F244" s="33">
        <f t="shared" si="46"/>
        <v>89876.10505366404</v>
      </c>
      <c r="G244" s="33">
        <f t="shared" si="49"/>
        <v>10661.424161794457</v>
      </c>
      <c r="H244" s="33">
        <f t="shared" si="42"/>
        <v>760769.43977036187</v>
      </c>
      <c r="I244" s="33">
        <f t="shared" si="43"/>
        <v>9940441.5825016089</v>
      </c>
    </row>
    <row r="245" spans="1:9" x14ac:dyDescent="0.25">
      <c r="A245" s="31">
        <f t="shared" si="45"/>
        <v>233</v>
      </c>
      <c r="B245" s="32">
        <f t="shared" si="44"/>
        <v>53215</v>
      </c>
      <c r="C245" s="33">
        <f t="shared" si="39"/>
        <v>760769.43977036187</v>
      </c>
      <c r="D245" s="34">
        <f t="shared" si="48"/>
        <v>100537.5292154585</v>
      </c>
      <c r="E245" s="33">
        <f t="shared" si="47"/>
        <v>100537.5292154585</v>
      </c>
      <c r="F245" s="33">
        <f t="shared" si="46"/>
        <v>91002.5522370033</v>
      </c>
      <c r="G245" s="33">
        <f t="shared" si="49"/>
        <v>9534.9769784552009</v>
      </c>
      <c r="H245" s="33">
        <f t="shared" si="42"/>
        <v>669766.88753335853</v>
      </c>
      <c r="I245" s="33">
        <f t="shared" si="43"/>
        <v>9949976.5594800636</v>
      </c>
    </row>
    <row r="246" spans="1:9" x14ac:dyDescent="0.25">
      <c r="A246" s="31">
        <f t="shared" si="45"/>
        <v>234</v>
      </c>
      <c r="B246" s="32">
        <f t="shared" si="44"/>
        <v>53245</v>
      </c>
      <c r="C246" s="33">
        <f t="shared" si="39"/>
        <v>669766.88753335853</v>
      </c>
      <c r="D246" s="34">
        <f t="shared" si="48"/>
        <v>100537.5292154585</v>
      </c>
      <c r="E246" s="33">
        <f t="shared" si="47"/>
        <v>100537.5292154585</v>
      </c>
      <c r="F246" s="33">
        <f t="shared" si="46"/>
        <v>92143.117558373749</v>
      </c>
      <c r="G246" s="33">
        <f t="shared" si="49"/>
        <v>8394.41165708476</v>
      </c>
      <c r="H246" s="33">
        <f t="shared" si="42"/>
        <v>577623.76997498481</v>
      </c>
      <c r="I246" s="33">
        <f t="shared" si="43"/>
        <v>9958370.9711371493</v>
      </c>
    </row>
    <row r="247" spans="1:9" x14ac:dyDescent="0.25">
      <c r="A247" s="31">
        <f t="shared" si="45"/>
        <v>235</v>
      </c>
      <c r="B247" s="32">
        <f t="shared" si="44"/>
        <v>53276</v>
      </c>
      <c r="C247" s="33">
        <f t="shared" si="39"/>
        <v>577623.76997498481</v>
      </c>
      <c r="D247" s="34">
        <f t="shared" si="48"/>
        <v>100537.5292154585</v>
      </c>
      <c r="E247" s="33">
        <f t="shared" si="47"/>
        <v>100537.5292154585</v>
      </c>
      <c r="F247" s="33">
        <f t="shared" si="46"/>
        <v>93297.977965105369</v>
      </c>
      <c r="G247" s="33">
        <f t="shared" si="49"/>
        <v>7239.5512503531418</v>
      </c>
      <c r="H247" s="33">
        <f t="shared" si="42"/>
        <v>484325.79200987943</v>
      </c>
      <c r="I247" s="33">
        <f t="shared" si="43"/>
        <v>9965610.5223875027</v>
      </c>
    </row>
    <row r="248" spans="1:9" x14ac:dyDescent="0.25">
      <c r="A248" s="31">
        <f t="shared" si="45"/>
        <v>236</v>
      </c>
      <c r="B248" s="32">
        <f t="shared" si="44"/>
        <v>53306</v>
      </c>
      <c r="C248" s="33">
        <f t="shared" si="39"/>
        <v>484325.79200987943</v>
      </c>
      <c r="D248" s="34">
        <f t="shared" si="48"/>
        <v>100537.5292154585</v>
      </c>
      <c r="E248" s="33">
        <f t="shared" si="47"/>
        <v>100537.5292154585</v>
      </c>
      <c r="F248" s="33">
        <f t="shared" si="46"/>
        <v>94467.312622268015</v>
      </c>
      <c r="G248" s="33">
        <f t="shared" si="49"/>
        <v>6070.2165931904883</v>
      </c>
      <c r="H248" s="33">
        <f t="shared" si="42"/>
        <v>389858.47938761138</v>
      </c>
      <c r="I248" s="33">
        <f t="shared" si="43"/>
        <v>9971680.7389806937</v>
      </c>
    </row>
    <row r="249" spans="1:9" x14ac:dyDescent="0.25">
      <c r="A249" s="31">
        <f t="shared" si="45"/>
        <v>237</v>
      </c>
      <c r="B249" s="32">
        <f t="shared" si="44"/>
        <v>53337</v>
      </c>
      <c r="C249" s="33">
        <f t="shared" si="39"/>
        <v>389858.47938761138</v>
      </c>
      <c r="D249" s="34">
        <f t="shared" si="48"/>
        <v>100537.5292154585</v>
      </c>
      <c r="E249" s="33">
        <f t="shared" si="47"/>
        <v>100537.5292154585</v>
      </c>
      <c r="F249" s="33">
        <f t="shared" si="46"/>
        <v>95651.302940467111</v>
      </c>
      <c r="G249" s="33">
        <f t="shared" si="49"/>
        <v>4886.2262749913953</v>
      </c>
      <c r="H249" s="33">
        <f t="shared" si="42"/>
        <v>294207.17644714424</v>
      </c>
      <c r="I249" s="33">
        <f t="shared" si="43"/>
        <v>9976566.9652556852</v>
      </c>
    </row>
    <row r="250" spans="1:9" x14ac:dyDescent="0.25">
      <c r="A250" s="31">
        <f>A249+1</f>
        <v>238</v>
      </c>
      <c r="B250" s="32">
        <f t="shared" si="44"/>
        <v>53368</v>
      </c>
      <c r="C250" s="33">
        <f t="shared" si="39"/>
        <v>294207.17644714424</v>
      </c>
      <c r="D250" s="34">
        <f t="shared" si="48"/>
        <v>100537.5292154585</v>
      </c>
      <c r="E250" s="33">
        <f t="shared" si="47"/>
        <v>100537.5292154585</v>
      </c>
      <c r="F250" s="33">
        <f t="shared" si="46"/>
        <v>96850.132603987629</v>
      </c>
      <c r="G250" s="33">
        <f t="shared" si="49"/>
        <v>3687.3966114708742</v>
      </c>
      <c r="H250" s="33">
        <f t="shared" si="42"/>
        <v>197357.0438431566</v>
      </c>
      <c r="I250" s="33">
        <f t="shared" si="43"/>
        <v>9980254.3618671559</v>
      </c>
    </row>
    <row r="251" spans="1:9" x14ac:dyDescent="0.25">
      <c r="A251" s="31">
        <f t="shared" ref="A251:A252" si="50">A250+1</f>
        <v>239</v>
      </c>
      <c r="B251" s="32">
        <f t="shared" si="44"/>
        <v>53396</v>
      </c>
      <c r="C251" s="33">
        <f t="shared" si="39"/>
        <v>197357.0438431566</v>
      </c>
      <c r="D251" s="34">
        <f t="shared" si="48"/>
        <v>100537.5292154585</v>
      </c>
      <c r="E251" s="33">
        <f t="shared" si="47"/>
        <v>100537.5292154585</v>
      </c>
      <c r="F251" s="33">
        <f t="shared" si="46"/>
        <v>98063.987599290936</v>
      </c>
      <c r="G251" s="33">
        <f t="shared" si="49"/>
        <v>2473.5416161675626</v>
      </c>
      <c r="H251" s="33">
        <f t="shared" si="42"/>
        <v>99293.056243865663</v>
      </c>
      <c r="I251" s="33">
        <f t="shared" si="43"/>
        <v>9982727.9034833238</v>
      </c>
    </row>
    <row r="252" spans="1:9" x14ac:dyDescent="0.25">
      <c r="A252" s="31">
        <f t="shared" si="50"/>
        <v>240</v>
      </c>
      <c r="B252" s="32">
        <f t="shared" si="44"/>
        <v>53427</v>
      </c>
      <c r="C252" s="33">
        <f t="shared" si="39"/>
        <v>99293.056243865663</v>
      </c>
      <c r="D252" s="34">
        <f t="shared" si="48"/>
        <v>100537.5292154585</v>
      </c>
      <c r="E252" s="33">
        <f t="shared" si="47"/>
        <v>100537.5292154585</v>
      </c>
      <c r="F252" s="33">
        <f t="shared" si="46"/>
        <v>99293.056243868719</v>
      </c>
      <c r="G252" s="33">
        <f t="shared" si="49"/>
        <v>1244.4729715897827</v>
      </c>
      <c r="H252" s="33">
        <f t="shared" si="42"/>
        <v>-3.0559021979570389E-9</v>
      </c>
      <c r="I252" s="33">
        <f t="shared" si="43"/>
        <v>9983972.376454914</v>
      </c>
    </row>
    <row r="253" spans="1:9" x14ac:dyDescent="0.25">
      <c r="C253"/>
      <c r="D253"/>
      <c r="E253"/>
      <c r="F253"/>
      <c r="G253"/>
      <c r="H253"/>
      <c r="I253"/>
    </row>
    <row r="254" spans="1:9" x14ac:dyDescent="0.25">
      <c r="C254"/>
      <c r="D254"/>
      <c r="E254"/>
      <c r="F254"/>
      <c r="G254"/>
      <c r="H254"/>
      <c r="I254"/>
    </row>
  </sheetData>
  <mergeCells count="18">
    <mergeCell ref="B2:C2"/>
    <mergeCell ref="G6:H6"/>
    <mergeCell ref="B5:E5"/>
    <mergeCell ref="B6:E6"/>
    <mergeCell ref="G5:H5"/>
    <mergeCell ref="G3:I3"/>
    <mergeCell ref="G4:I4"/>
    <mergeCell ref="B3:E3"/>
    <mergeCell ref="B4:E4"/>
    <mergeCell ref="G7:H7"/>
    <mergeCell ref="G9:H9"/>
    <mergeCell ref="C8:D8"/>
    <mergeCell ref="C9:D9"/>
    <mergeCell ref="G11:I11"/>
    <mergeCell ref="C10:D10"/>
    <mergeCell ref="G10:H10"/>
    <mergeCell ref="G8:H8"/>
    <mergeCell ref="B7:E7"/>
  </mergeCells>
  <conditionalFormatting sqref="I10">
    <cfRule type="cellIs" dxfId="1" priority="7" operator="equal">
      <formula>$R$6</formula>
    </cfRule>
    <cfRule type="cellIs" dxfId="0" priority="8" operator="equal">
      <formula>$R$8</formula>
    </cfRule>
  </conditionalFormatting>
  <dataValidations count="8">
    <dataValidation type="whole" allowBlank="1" showInputMessage="1" showErrorMessage="1" errorTitle="Years" error="Please enter a whole number of years from 1 to 40." sqref="N4:O4" xr:uid="{00000000-0002-0000-0000-000000000000}">
      <formula1>1</formula1>
      <formula2>40</formula2>
    </dataValidation>
    <dataValidation type="whole" allowBlank="1" showInputMessage="1" showErrorMessage="1" errorTitle="Years" error="Please enter a whole number of years from 5 to 20." sqref="F4" xr:uid="{00000000-0002-0000-0000-000001000000}">
      <formula1>5</formula1>
      <formula2>20</formula2>
    </dataValidation>
    <dataValidation type="list" allowBlank="1" showInputMessage="1" showErrorMessage="1" sqref="E2" xr:uid="{00000000-0002-0000-0000-000002000000}">
      <formula1>$M$15:$M$16</formula1>
    </dataValidation>
    <dataValidation type="date" operator="greaterThanOrEqual" allowBlank="1" showInputMessage="1" showErrorMessage="1" errorTitle="Date" error="Please enter a valid date greater than or equal to January 1, 1900." sqref="F5" xr:uid="{00000000-0002-0000-0000-000003000000}">
      <formula1>1</formula1>
    </dataValidation>
    <dataValidation type="custom" showInputMessage="1" showErrorMessage="1" errorTitle="Loan Amount" error="Please Enter - Minimum Rs.500,000/-_x000a_Tier-1 - Maximum Rs.10,000,000/-_x000a_Tier-2 - Maximum Rs.10,000,000/-" promptTitle="Loan Amount" sqref="F3" xr:uid="{00000000-0002-0000-0000-000004000000}">
      <formula1>OR(AND(E2=M15,F3&lt;=10000000),AND(E2=M16,F3&lt;=10000000))</formula1>
    </dataValidation>
    <dataValidation type="list" allowBlank="1" showInputMessage="1" showErrorMessage="1" sqref="I6:J6" xr:uid="{00000000-0002-0000-0000-000005000000}">
      <formula1>"Salaried,Self employed / Business person"</formula1>
    </dataValidation>
    <dataValidation allowBlank="1" showInputMessage="1" showErrorMessage="1" error="Please reduce Financing Period" sqref="I8:J8" xr:uid="{00000000-0002-0000-0000-000006000000}"/>
    <dataValidation type="custom" allowBlank="1" showInputMessage="1" showErrorMessage="1" sqref="L8" xr:uid="{00000000-0002-0000-0000-000007000000}">
      <formula1>IF(AND(E2=M15,F3&gt;M19),0,1)</formula1>
    </dataValidation>
  </dataValidations>
  <pageMargins left="0.45" right="0.45" top="0.25" bottom="0.25" header="0.3" footer="0.3"/>
  <pageSetup scale="79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0F4F6DEC2F164999AAD317F1D4A7E0" ma:contentTypeVersion="0" ma:contentTypeDescription="Create a new document." ma:contentTypeScope="" ma:versionID="2ec77e120d101b745092e158120d41e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BBEB71-1564-4FEA-8307-4F849F2E1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02ADEC9-B869-42E5-B621-D57012A53FE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FF95FE-40C6-43A6-8620-B58A5CCE7D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Sheet1</vt:lpstr>
      <vt:lpstr>Beg_Bal</vt:lpstr>
      <vt:lpstr>Int</vt:lpstr>
      <vt:lpstr>Num_Pmt_Per_Year</vt:lpstr>
      <vt:lpstr>Pay_Num</vt:lpstr>
      <vt:lpstr>Princ</vt:lpstr>
      <vt:lpstr>Sheet1!Print_Titles</vt:lpstr>
      <vt:lpstr>Sched_Pay</vt:lpstr>
      <vt:lpstr>Scheduled_Extra_Payments</vt:lpstr>
      <vt:lpstr>Tier</vt:lpstr>
      <vt:lpstr>Tier_1</vt:lpstr>
      <vt:lpstr>Tier_2</vt:lpstr>
      <vt:lpstr>Tier_3</vt:lpstr>
      <vt:lpstr>Total_Pay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Hussain Sadiq, Muhammad MGR-CRBG</dc:creator>
  <cp:lastModifiedBy>Turab Ali, Muhammad</cp:lastModifiedBy>
  <cp:lastPrinted>2020-11-11T10:27:08Z</cp:lastPrinted>
  <dcterms:created xsi:type="dcterms:W3CDTF">2020-11-09T09:04:45Z</dcterms:created>
  <dcterms:modified xsi:type="dcterms:W3CDTF">2026-04-10T11:02:53Z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0x0101009A0F4F6DEC2F164999AAD317F1D4A7E0</vt:lpwstr>
  </property>
</Properties>
</file>